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ackup Rita p353734\CONSULTRAN\"/>
    </mc:Choice>
  </mc:AlternateContent>
  <xr:revisionPtr revIDLastSave="0" documentId="13_ncr:1_{89FFD6B1-7949-4C24-9EE1-ECBDFD2019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roqui" sheetId="4" r:id="rId1"/>
    <sheet name="Gráficos" sheetId="9" r:id="rId2"/>
    <sheet name="Resumo" sheetId="12" r:id="rId3"/>
    <sheet name="Tabulados" sheetId="11" r:id="rId4"/>
    <sheet name="Totais" sheetId="10" r:id="rId5"/>
    <sheet name="PLAN Veic" sheetId="8" r:id="rId6"/>
    <sheet name="Bicicletas" sheetId="13" r:id="rId7"/>
  </sheets>
  <definedNames>
    <definedName name="_xlnm.Print_Area" localSheetId="5">'PLAN Veic'!$A$1:$BN$116</definedName>
    <definedName name="_xlnm.Print_Area" localSheetId="3">Tabulados!$A$1:$AX$65</definedName>
    <definedName name="_xlnm.Print_Area" localSheetId="4">Totais!$A$1:$AQ$67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" i="4" l="1"/>
  <c r="AQ4" i="9"/>
  <c r="AA4" i="12"/>
  <c r="AQ4" i="11"/>
  <c r="BO3" i="13"/>
  <c r="BE3" i="8"/>
  <c r="AJ4" i="10"/>
  <c r="AP4" i="10" l="1"/>
  <c r="AC4" i="10"/>
  <c r="AX4" i="11" l="1"/>
  <c r="AI4" i="11"/>
  <c r="AF4" i="12"/>
  <c r="U4" i="12"/>
  <c r="AZ4" i="9"/>
  <c r="AH4" i="9"/>
  <c r="AH10" i="4"/>
  <c r="V10" i="4"/>
  <c r="BB3" i="13" l="1"/>
  <c r="BX3" i="13"/>
  <c r="BT56" i="13" l="1"/>
  <c r="AE65" i="10" l="1"/>
  <c r="AE64" i="10"/>
  <c r="AE63" i="10"/>
  <c r="AE62" i="10"/>
  <c r="AE61" i="10"/>
  <c r="AE60" i="10"/>
  <c r="AE59" i="10"/>
  <c r="AE58" i="10"/>
  <c r="AE57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BB2" i="13" l="1"/>
  <c r="BW59" i="13" l="1"/>
  <c r="BV59" i="13"/>
  <c r="BU59" i="13"/>
  <c r="BT59" i="13"/>
  <c r="BW58" i="13"/>
  <c r="BV58" i="13"/>
  <c r="BU58" i="13"/>
  <c r="BT58" i="13"/>
  <c r="BW57" i="13"/>
  <c r="BV57" i="13"/>
  <c r="BU57" i="13"/>
  <c r="BT57" i="13"/>
  <c r="BW56" i="13"/>
  <c r="BV56" i="13"/>
  <c r="BU56" i="13"/>
  <c r="BW55" i="13"/>
  <c r="BV55" i="13"/>
  <c r="BU55" i="13"/>
  <c r="BT55" i="13"/>
  <c r="BW54" i="13"/>
  <c r="BV54" i="13"/>
  <c r="BU54" i="13"/>
  <c r="BT54" i="13"/>
  <c r="BW53" i="13"/>
  <c r="BV53" i="13"/>
  <c r="BU53" i="13"/>
  <c r="BT53" i="13"/>
  <c r="BW52" i="13"/>
  <c r="BV52" i="13"/>
  <c r="BU52" i="13"/>
  <c r="BT52" i="13"/>
  <c r="BW51" i="13"/>
  <c r="BV51" i="13"/>
  <c r="BU51" i="13"/>
  <c r="BT51" i="13"/>
  <c r="BW50" i="13"/>
  <c r="BV50" i="13"/>
  <c r="BU50" i="13"/>
  <c r="BT50" i="13"/>
  <c r="BW49" i="13"/>
  <c r="BV49" i="13"/>
  <c r="BU49" i="13"/>
  <c r="BT49" i="13"/>
  <c r="BW48" i="13"/>
  <c r="BV48" i="13"/>
  <c r="BU48" i="13"/>
  <c r="BT48" i="13"/>
  <c r="BW47" i="13"/>
  <c r="BV47" i="13"/>
  <c r="BU47" i="13"/>
  <c r="BT47" i="13"/>
  <c r="BW46" i="13"/>
  <c r="BV46" i="13"/>
  <c r="BU46" i="13"/>
  <c r="BT46" i="13"/>
  <c r="BW45" i="13"/>
  <c r="BV45" i="13"/>
  <c r="BU45" i="13"/>
  <c r="BT45" i="13"/>
  <c r="BW44" i="13"/>
  <c r="BV44" i="13"/>
  <c r="BU44" i="13"/>
  <c r="BT44" i="13"/>
  <c r="BW43" i="13"/>
  <c r="BV43" i="13"/>
  <c r="BU43" i="13"/>
  <c r="BT43" i="13"/>
  <c r="BW42" i="13"/>
  <c r="BV42" i="13"/>
  <c r="BU42" i="13"/>
  <c r="BT42" i="13"/>
  <c r="BW41" i="13"/>
  <c r="BV41" i="13"/>
  <c r="BU41" i="13"/>
  <c r="BT41" i="13"/>
  <c r="BW40" i="13"/>
  <c r="BV40" i="13"/>
  <c r="BU40" i="13"/>
  <c r="BT40" i="13"/>
  <c r="BW39" i="13"/>
  <c r="BV39" i="13"/>
  <c r="BU39" i="13"/>
  <c r="BT39" i="13"/>
  <c r="BW38" i="13"/>
  <c r="BV38" i="13"/>
  <c r="BU38" i="13"/>
  <c r="BT38" i="13"/>
  <c r="BW37" i="13"/>
  <c r="BV37" i="13"/>
  <c r="BU37" i="13"/>
  <c r="BT37" i="13"/>
  <c r="BW36" i="13"/>
  <c r="BV36" i="13"/>
  <c r="BU36" i="13"/>
  <c r="BT36" i="13"/>
  <c r="BX31" i="13"/>
  <c r="BX30" i="13"/>
  <c r="BX29" i="13"/>
  <c r="BX28" i="13"/>
  <c r="BX27" i="13"/>
  <c r="BX26" i="13"/>
  <c r="BX25" i="13"/>
  <c r="BX24" i="13"/>
  <c r="BX23" i="13"/>
  <c r="BX22" i="13"/>
  <c r="BX21" i="13"/>
  <c r="BX20" i="13"/>
  <c r="BX19" i="13"/>
  <c r="BX18" i="13"/>
  <c r="BX17" i="13"/>
  <c r="BX16" i="13"/>
  <c r="BX15" i="13"/>
  <c r="BX14" i="13"/>
  <c r="BX13" i="13"/>
  <c r="BX12" i="13"/>
  <c r="BX11" i="13"/>
  <c r="BX10" i="13"/>
  <c r="BX9" i="13"/>
  <c r="BX8" i="13"/>
  <c r="BO59" i="13"/>
  <c r="BO58" i="13"/>
  <c r="BO57" i="13"/>
  <c r="BO56" i="13"/>
  <c r="BO55" i="13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10" i="13"/>
  <c r="BO12" i="13"/>
  <c r="BO14" i="13"/>
  <c r="BO16" i="13"/>
  <c r="BO18" i="13"/>
  <c r="BO20" i="13"/>
  <c r="BO22" i="13"/>
  <c r="BO24" i="13"/>
  <c r="BO26" i="13"/>
  <c r="BO28" i="13"/>
  <c r="BO30" i="13"/>
  <c r="BO9" i="13"/>
  <c r="BO11" i="13"/>
  <c r="BO13" i="13"/>
  <c r="BO15" i="13"/>
  <c r="BO17" i="13"/>
  <c r="BO19" i="13"/>
  <c r="BO21" i="13"/>
  <c r="BO23" i="13"/>
  <c r="BO25" i="13"/>
  <c r="BO27" i="13"/>
  <c r="BO29" i="13"/>
  <c r="BO31" i="13"/>
  <c r="BO8" i="13"/>
  <c r="BX36" i="13" l="1"/>
  <c r="BX38" i="13"/>
  <c r="BX40" i="13"/>
  <c r="BX44" i="13"/>
  <c r="BX48" i="13"/>
  <c r="BX50" i="13"/>
  <c r="BX52" i="13"/>
  <c r="BX56" i="13"/>
  <c r="BX58" i="13"/>
  <c r="BX45" i="13"/>
  <c r="BX37" i="13"/>
  <c r="BX46" i="13"/>
  <c r="BX42" i="13"/>
  <c r="BX54" i="13"/>
  <c r="BX53" i="13"/>
  <c r="BX39" i="13"/>
  <c r="BX41" i="13"/>
  <c r="BX43" i="13"/>
  <c r="BX47" i="13"/>
  <c r="BX49" i="13"/>
  <c r="BX51" i="13"/>
  <c r="BX55" i="13"/>
  <c r="BX57" i="13"/>
  <c r="BX59" i="13"/>
  <c r="AO3" i="13"/>
  <c r="AO2" i="13"/>
  <c r="AL3" i="13"/>
  <c r="AL2" i="13"/>
  <c r="V8" i="4" l="1"/>
  <c r="U3" i="12"/>
  <c r="AH3" i="9"/>
  <c r="U3" i="9"/>
  <c r="S3" i="9"/>
  <c r="U2" i="9"/>
  <c r="S2" i="9"/>
  <c r="R3" i="12"/>
  <c r="R2" i="12"/>
  <c r="P3" i="12"/>
  <c r="P2" i="12"/>
  <c r="V3" i="11"/>
  <c r="V2" i="11"/>
  <c r="T3" i="11"/>
  <c r="T2" i="11"/>
  <c r="V3" i="10"/>
  <c r="V2" i="10"/>
  <c r="T3" i="10"/>
  <c r="T2" i="10"/>
  <c r="AC3" i="10"/>
  <c r="AI3" i="11"/>
  <c r="AO65" i="10"/>
  <c r="AN65" i="10"/>
  <c r="AM65" i="10"/>
  <c r="AL65" i="10"/>
  <c r="AJ65" i="10"/>
  <c r="AI65" i="10"/>
  <c r="AH65" i="10"/>
  <c r="AG65" i="10"/>
  <c r="AD65" i="10"/>
  <c r="AC65" i="10"/>
  <c r="AB65" i="10"/>
  <c r="Z65" i="10"/>
  <c r="Y65" i="10"/>
  <c r="X65" i="10"/>
  <c r="W65" i="10"/>
  <c r="U65" i="10"/>
  <c r="T65" i="10"/>
  <c r="S65" i="10"/>
  <c r="R65" i="10"/>
  <c r="P65" i="10"/>
  <c r="O65" i="10"/>
  <c r="N65" i="10"/>
  <c r="M65" i="10"/>
  <c r="K65" i="10"/>
  <c r="J65" i="10"/>
  <c r="I65" i="10"/>
  <c r="H65" i="10"/>
  <c r="F65" i="10"/>
  <c r="E65" i="10"/>
  <c r="D65" i="10"/>
  <c r="C65" i="10"/>
  <c r="AO64" i="10"/>
  <c r="AN64" i="10"/>
  <c r="AM64" i="10"/>
  <c r="AL64" i="10"/>
  <c r="AJ64" i="10"/>
  <c r="AI64" i="10"/>
  <c r="AH64" i="10"/>
  <c r="AG64" i="10"/>
  <c r="AD64" i="10"/>
  <c r="AC64" i="10"/>
  <c r="AB64" i="10"/>
  <c r="Z64" i="10"/>
  <c r="Y64" i="10"/>
  <c r="X64" i="10"/>
  <c r="W64" i="10"/>
  <c r="U64" i="10"/>
  <c r="T64" i="10"/>
  <c r="S64" i="10"/>
  <c r="R64" i="10"/>
  <c r="P64" i="10"/>
  <c r="O64" i="10"/>
  <c r="N64" i="10"/>
  <c r="M64" i="10"/>
  <c r="K64" i="10"/>
  <c r="J64" i="10"/>
  <c r="I64" i="10"/>
  <c r="H64" i="10"/>
  <c r="F64" i="10"/>
  <c r="E64" i="10"/>
  <c r="D64" i="10"/>
  <c r="C64" i="10"/>
  <c r="AO63" i="10"/>
  <c r="AN63" i="10"/>
  <c r="AM63" i="10"/>
  <c r="AL63" i="10"/>
  <c r="AJ63" i="10"/>
  <c r="AI63" i="10"/>
  <c r="AH63" i="10"/>
  <c r="AG63" i="10"/>
  <c r="AD63" i="10"/>
  <c r="AC63" i="10"/>
  <c r="AB63" i="10"/>
  <c r="Z63" i="10"/>
  <c r="Y63" i="10"/>
  <c r="X63" i="10"/>
  <c r="W63" i="10"/>
  <c r="U63" i="10"/>
  <c r="T63" i="10"/>
  <c r="S63" i="10"/>
  <c r="R63" i="10"/>
  <c r="P63" i="10"/>
  <c r="O63" i="10"/>
  <c r="N63" i="10"/>
  <c r="M63" i="10"/>
  <c r="K63" i="10"/>
  <c r="J63" i="10"/>
  <c r="I63" i="10"/>
  <c r="H63" i="10"/>
  <c r="F63" i="10"/>
  <c r="E63" i="10"/>
  <c r="D63" i="10"/>
  <c r="C63" i="10"/>
  <c r="AO62" i="10"/>
  <c r="AN62" i="10"/>
  <c r="AM62" i="10"/>
  <c r="AL62" i="10"/>
  <c r="AJ62" i="10"/>
  <c r="AI62" i="10"/>
  <c r="AH62" i="10"/>
  <c r="AG62" i="10"/>
  <c r="AD62" i="10"/>
  <c r="AC62" i="10"/>
  <c r="AB62" i="10"/>
  <c r="Z62" i="10"/>
  <c r="Y62" i="10"/>
  <c r="X62" i="10"/>
  <c r="W62" i="10"/>
  <c r="U62" i="10"/>
  <c r="T62" i="10"/>
  <c r="S62" i="10"/>
  <c r="R62" i="10"/>
  <c r="P62" i="10"/>
  <c r="O62" i="10"/>
  <c r="N62" i="10"/>
  <c r="M62" i="10"/>
  <c r="K62" i="10"/>
  <c r="J62" i="10"/>
  <c r="I62" i="10"/>
  <c r="H62" i="10"/>
  <c r="F62" i="10"/>
  <c r="E62" i="10"/>
  <c r="D62" i="10"/>
  <c r="C62" i="10"/>
  <c r="AO61" i="10"/>
  <c r="AN61" i="10"/>
  <c r="AM61" i="10"/>
  <c r="AL61" i="10"/>
  <c r="AJ61" i="10"/>
  <c r="AI61" i="10"/>
  <c r="AH61" i="10"/>
  <c r="AG61" i="10"/>
  <c r="AD61" i="10"/>
  <c r="AC61" i="10"/>
  <c r="AB61" i="10"/>
  <c r="Z61" i="10"/>
  <c r="Y61" i="10"/>
  <c r="X61" i="10"/>
  <c r="W61" i="10"/>
  <c r="U61" i="10"/>
  <c r="T61" i="10"/>
  <c r="S61" i="10"/>
  <c r="R61" i="10"/>
  <c r="P61" i="10"/>
  <c r="O61" i="10"/>
  <c r="N61" i="10"/>
  <c r="M61" i="10"/>
  <c r="K61" i="10"/>
  <c r="J61" i="10"/>
  <c r="I61" i="10"/>
  <c r="H61" i="10"/>
  <c r="F61" i="10"/>
  <c r="E61" i="10"/>
  <c r="D61" i="10"/>
  <c r="C61" i="10"/>
  <c r="AO60" i="10"/>
  <c r="AN60" i="10"/>
  <c r="AM60" i="10"/>
  <c r="AL60" i="10"/>
  <c r="AJ60" i="10"/>
  <c r="AI60" i="10"/>
  <c r="AH60" i="10"/>
  <c r="AG60" i="10"/>
  <c r="AD60" i="10"/>
  <c r="AC60" i="10"/>
  <c r="AB60" i="10"/>
  <c r="Z60" i="10"/>
  <c r="Y60" i="10"/>
  <c r="X60" i="10"/>
  <c r="W60" i="10"/>
  <c r="U60" i="10"/>
  <c r="T60" i="10"/>
  <c r="S60" i="10"/>
  <c r="R60" i="10"/>
  <c r="P60" i="10"/>
  <c r="O60" i="10"/>
  <c r="N60" i="10"/>
  <c r="M60" i="10"/>
  <c r="K60" i="10"/>
  <c r="J60" i="10"/>
  <c r="I60" i="10"/>
  <c r="H60" i="10"/>
  <c r="F60" i="10"/>
  <c r="E60" i="10"/>
  <c r="D60" i="10"/>
  <c r="C60" i="10"/>
  <c r="AO59" i="10"/>
  <c r="AN59" i="10"/>
  <c r="AM59" i="10"/>
  <c r="AL59" i="10"/>
  <c r="AJ59" i="10"/>
  <c r="AI59" i="10"/>
  <c r="AH59" i="10"/>
  <c r="AG59" i="10"/>
  <c r="AD59" i="10"/>
  <c r="AC59" i="10"/>
  <c r="AB59" i="10"/>
  <c r="Z59" i="10"/>
  <c r="Y59" i="10"/>
  <c r="X59" i="10"/>
  <c r="W59" i="10"/>
  <c r="U59" i="10"/>
  <c r="T59" i="10"/>
  <c r="S59" i="10"/>
  <c r="R59" i="10"/>
  <c r="P59" i="10"/>
  <c r="O59" i="10"/>
  <c r="N59" i="10"/>
  <c r="M59" i="10"/>
  <c r="K59" i="10"/>
  <c r="J59" i="10"/>
  <c r="I59" i="10"/>
  <c r="H59" i="10"/>
  <c r="F59" i="10"/>
  <c r="E59" i="10"/>
  <c r="D59" i="10"/>
  <c r="C59" i="10"/>
  <c r="AO58" i="10"/>
  <c r="AN58" i="10"/>
  <c r="AM58" i="10"/>
  <c r="AL58" i="10"/>
  <c r="AJ58" i="10"/>
  <c r="AI58" i="10"/>
  <c r="AH58" i="10"/>
  <c r="AG58" i="10"/>
  <c r="AD58" i="10"/>
  <c r="AC58" i="10"/>
  <c r="AB58" i="10"/>
  <c r="Z58" i="10"/>
  <c r="Y58" i="10"/>
  <c r="X58" i="10"/>
  <c r="W58" i="10"/>
  <c r="U58" i="10"/>
  <c r="T58" i="10"/>
  <c r="S58" i="10"/>
  <c r="R58" i="10"/>
  <c r="P58" i="10"/>
  <c r="O58" i="10"/>
  <c r="N58" i="10"/>
  <c r="M58" i="10"/>
  <c r="K58" i="10"/>
  <c r="J58" i="10"/>
  <c r="I58" i="10"/>
  <c r="H58" i="10"/>
  <c r="F58" i="10"/>
  <c r="E58" i="10"/>
  <c r="D58" i="10"/>
  <c r="C58" i="10"/>
  <c r="AO57" i="10"/>
  <c r="AN57" i="10"/>
  <c r="AM57" i="10"/>
  <c r="AL57" i="10"/>
  <c r="AJ57" i="10"/>
  <c r="AI57" i="10"/>
  <c r="AH57" i="10"/>
  <c r="AG57" i="10"/>
  <c r="AD57" i="10"/>
  <c r="AC57" i="10"/>
  <c r="AB57" i="10"/>
  <c r="Z57" i="10"/>
  <c r="Y57" i="10"/>
  <c r="X57" i="10"/>
  <c r="W57" i="10"/>
  <c r="U57" i="10"/>
  <c r="T57" i="10"/>
  <c r="S57" i="10"/>
  <c r="R57" i="10"/>
  <c r="P57" i="10"/>
  <c r="O57" i="10"/>
  <c r="N57" i="10"/>
  <c r="M57" i="10"/>
  <c r="K57" i="10"/>
  <c r="J57" i="10"/>
  <c r="I57" i="10"/>
  <c r="H57" i="10"/>
  <c r="F57" i="10"/>
  <c r="E57" i="10"/>
  <c r="D57" i="10"/>
  <c r="C57" i="10"/>
  <c r="AO56" i="10"/>
  <c r="AN56" i="10"/>
  <c r="AM56" i="10"/>
  <c r="AL56" i="10"/>
  <c r="AJ56" i="10"/>
  <c r="AI56" i="10"/>
  <c r="AH56" i="10"/>
  <c r="AG56" i="10"/>
  <c r="AD56" i="10"/>
  <c r="AC56" i="10"/>
  <c r="AB56" i="10"/>
  <c r="Z56" i="10"/>
  <c r="Y56" i="10"/>
  <c r="X56" i="10"/>
  <c r="W56" i="10"/>
  <c r="U56" i="10"/>
  <c r="T56" i="10"/>
  <c r="S56" i="10"/>
  <c r="R56" i="10"/>
  <c r="P56" i="10"/>
  <c r="O56" i="10"/>
  <c r="N56" i="10"/>
  <c r="M56" i="10"/>
  <c r="K56" i="10"/>
  <c r="J56" i="10"/>
  <c r="I56" i="10"/>
  <c r="H56" i="10"/>
  <c r="F56" i="10"/>
  <c r="E56" i="10"/>
  <c r="D56" i="10"/>
  <c r="C56" i="10"/>
  <c r="AO55" i="10"/>
  <c r="AN55" i="10"/>
  <c r="AM55" i="10"/>
  <c r="AL55" i="10"/>
  <c r="AJ55" i="10"/>
  <c r="AI55" i="10"/>
  <c r="AH55" i="10"/>
  <c r="AG55" i="10"/>
  <c r="AD55" i="10"/>
  <c r="AC55" i="10"/>
  <c r="AB55" i="10"/>
  <c r="Z55" i="10"/>
  <c r="Y55" i="10"/>
  <c r="X55" i="10"/>
  <c r="W55" i="10"/>
  <c r="U55" i="10"/>
  <c r="T55" i="10"/>
  <c r="S55" i="10"/>
  <c r="R55" i="10"/>
  <c r="P55" i="10"/>
  <c r="O55" i="10"/>
  <c r="N55" i="10"/>
  <c r="M55" i="10"/>
  <c r="K55" i="10"/>
  <c r="J55" i="10"/>
  <c r="I55" i="10"/>
  <c r="H55" i="10"/>
  <c r="F55" i="10"/>
  <c r="E55" i="10"/>
  <c r="D55" i="10"/>
  <c r="C55" i="10"/>
  <c r="AO54" i="10"/>
  <c r="AN54" i="10"/>
  <c r="AM54" i="10"/>
  <c r="AL54" i="10"/>
  <c r="AJ54" i="10"/>
  <c r="AI54" i="10"/>
  <c r="AH54" i="10"/>
  <c r="AG54" i="10"/>
  <c r="AD54" i="10"/>
  <c r="AC54" i="10"/>
  <c r="AB54" i="10"/>
  <c r="Z54" i="10"/>
  <c r="Y54" i="10"/>
  <c r="X54" i="10"/>
  <c r="W54" i="10"/>
  <c r="U54" i="10"/>
  <c r="T54" i="10"/>
  <c r="S54" i="10"/>
  <c r="R54" i="10"/>
  <c r="P54" i="10"/>
  <c r="O54" i="10"/>
  <c r="N54" i="10"/>
  <c r="M54" i="10"/>
  <c r="K54" i="10"/>
  <c r="J54" i="10"/>
  <c r="I54" i="10"/>
  <c r="H54" i="10"/>
  <c r="F54" i="10"/>
  <c r="E54" i="10"/>
  <c r="D54" i="10"/>
  <c r="C54" i="10"/>
  <c r="AO53" i="10"/>
  <c r="AN53" i="10"/>
  <c r="AM53" i="10"/>
  <c r="AL53" i="10"/>
  <c r="AJ53" i="10"/>
  <c r="AI53" i="10"/>
  <c r="AH53" i="10"/>
  <c r="AG53" i="10"/>
  <c r="AD53" i="10"/>
  <c r="AC53" i="10"/>
  <c r="AB53" i="10"/>
  <c r="Z53" i="10"/>
  <c r="Y53" i="10"/>
  <c r="X53" i="10"/>
  <c r="W53" i="10"/>
  <c r="U53" i="10"/>
  <c r="T53" i="10"/>
  <c r="S53" i="10"/>
  <c r="R53" i="10"/>
  <c r="P53" i="10"/>
  <c r="O53" i="10"/>
  <c r="N53" i="10"/>
  <c r="M53" i="10"/>
  <c r="K53" i="10"/>
  <c r="J53" i="10"/>
  <c r="I53" i="10"/>
  <c r="H53" i="10"/>
  <c r="F53" i="10"/>
  <c r="E53" i="10"/>
  <c r="D53" i="10"/>
  <c r="C53" i="10"/>
  <c r="AO52" i="10"/>
  <c r="AN52" i="10"/>
  <c r="AM52" i="10"/>
  <c r="AL52" i="10"/>
  <c r="AJ52" i="10"/>
  <c r="AI52" i="10"/>
  <c r="AH52" i="10"/>
  <c r="AG52" i="10"/>
  <c r="AD52" i="10"/>
  <c r="AC52" i="10"/>
  <c r="AB52" i="10"/>
  <c r="Z52" i="10"/>
  <c r="Y52" i="10"/>
  <c r="X52" i="10"/>
  <c r="W52" i="10"/>
  <c r="U52" i="10"/>
  <c r="T52" i="10"/>
  <c r="S52" i="10"/>
  <c r="R52" i="10"/>
  <c r="P52" i="10"/>
  <c r="O52" i="10"/>
  <c r="N52" i="10"/>
  <c r="M52" i="10"/>
  <c r="K52" i="10"/>
  <c r="J52" i="10"/>
  <c r="I52" i="10"/>
  <c r="H52" i="10"/>
  <c r="F52" i="10"/>
  <c r="E52" i="10"/>
  <c r="D52" i="10"/>
  <c r="C52" i="10"/>
  <c r="AO51" i="10"/>
  <c r="AN51" i="10"/>
  <c r="AM51" i="10"/>
  <c r="AL51" i="10"/>
  <c r="AJ51" i="10"/>
  <c r="AI51" i="10"/>
  <c r="AH51" i="10"/>
  <c r="AG51" i="10"/>
  <c r="AD51" i="10"/>
  <c r="AC51" i="10"/>
  <c r="AB51" i="10"/>
  <c r="Z51" i="10"/>
  <c r="Y51" i="10"/>
  <c r="X51" i="10"/>
  <c r="W51" i="10"/>
  <c r="U51" i="10"/>
  <c r="T51" i="10"/>
  <c r="S51" i="10"/>
  <c r="R51" i="10"/>
  <c r="P51" i="10"/>
  <c r="O51" i="10"/>
  <c r="N51" i="10"/>
  <c r="M51" i="10"/>
  <c r="K51" i="10"/>
  <c r="J51" i="10"/>
  <c r="I51" i="10"/>
  <c r="H51" i="10"/>
  <c r="F51" i="10"/>
  <c r="E51" i="10"/>
  <c r="D51" i="10"/>
  <c r="C51" i="10"/>
  <c r="AO50" i="10"/>
  <c r="AN50" i="10"/>
  <c r="AM50" i="10"/>
  <c r="AL50" i="10"/>
  <c r="AJ50" i="10"/>
  <c r="AI50" i="10"/>
  <c r="AH50" i="10"/>
  <c r="AG50" i="10"/>
  <c r="AD50" i="10"/>
  <c r="AC50" i="10"/>
  <c r="AB50" i="10"/>
  <c r="Z50" i="10"/>
  <c r="Y50" i="10"/>
  <c r="X50" i="10"/>
  <c r="W50" i="10"/>
  <c r="U50" i="10"/>
  <c r="T50" i="10"/>
  <c r="S50" i="10"/>
  <c r="R50" i="10"/>
  <c r="P50" i="10"/>
  <c r="O50" i="10"/>
  <c r="N50" i="10"/>
  <c r="M50" i="10"/>
  <c r="K50" i="10"/>
  <c r="J50" i="10"/>
  <c r="I50" i="10"/>
  <c r="H50" i="10"/>
  <c r="F50" i="10"/>
  <c r="E50" i="10"/>
  <c r="D50" i="10"/>
  <c r="C50" i="10"/>
  <c r="AO49" i="10"/>
  <c r="AN49" i="10"/>
  <c r="AM49" i="10"/>
  <c r="AL49" i="10"/>
  <c r="AJ49" i="10"/>
  <c r="AI49" i="10"/>
  <c r="AH49" i="10"/>
  <c r="AG49" i="10"/>
  <c r="AD49" i="10"/>
  <c r="AC49" i="10"/>
  <c r="AB49" i="10"/>
  <c r="Z49" i="10"/>
  <c r="Y49" i="10"/>
  <c r="X49" i="10"/>
  <c r="W49" i="10"/>
  <c r="U49" i="10"/>
  <c r="T49" i="10"/>
  <c r="S49" i="10"/>
  <c r="R49" i="10"/>
  <c r="P49" i="10"/>
  <c r="O49" i="10"/>
  <c r="N49" i="10"/>
  <c r="M49" i="10"/>
  <c r="K49" i="10"/>
  <c r="J49" i="10"/>
  <c r="I49" i="10"/>
  <c r="H49" i="10"/>
  <c r="F49" i="10"/>
  <c r="E49" i="10"/>
  <c r="D49" i="10"/>
  <c r="C49" i="10"/>
  <c r="AO48" i="10"/>
  <c r="AN48" i="10"/>
  <c r="AM48" i="10"/>
  <c r="AL48" i="10"/>
  <c r="AJ48" i="10"/>
  <c r="AI48" i="10"/>
  <c r="AH48" i="10"/>
  <c r="AG48" i="10"/>
  <c r="AD48" i="10"/>
  <c r="AC48" i="10"/>
  <c r="AB48" i="10"/>
  <c r="Z48" i="10"/>
  <c r="Y48" i="10"/>
  <c r="X48" i="10"/>
  <c r="W48" i="10"/>
  <c r="U48" i="10"/>
  <c r="T48" i="10"/>
  <c r="S48" i="10"/>
  <c r="R48" i="10"/>
  <c r="P48" i="10"/>
  <c r="O48" i="10"/>
  <c r="N48" i="10"/>
  <c r="M48" i="10"/>
  <c r="K48" i="10"/>
  <c r="J48" i="10"/>
  <c r="I48" i="10"/>
  <c r="H48" i="10"/>
  <c r="F48" i="10"/>
  <c r="E48" i="10"/>
  <c r="D48" i="10"/>
  <c r="C48" i="10"/>
  <c r="AO47" i="10"/>
  <c r="AN47" i="10"/>
  <c r="AM47" i="10"/>
  <c r="AL47" i="10"/>
  <c r="AJ47" i="10"/>
  <c r="AI47" i="10"/>
  <c r="AH47" i="10"/>
  <c r="AG47" i="10"/>
  <c r="AD47" i="10"/>
  <c r="AC47" i="10"/>
  <c r="AB47" i="10"/>
  <c r="Z47" i="10"/>
  <c r="Y47" i="10"/>
  <c r="X47" i="10"/>
  <c r="W47" i="10"/>
  <c r="U47" i="10"/>
  <c r="T47" i="10"/>
  <c r="S47" i="10"/>
  <c r="R47" i="10"/>
  <c r="P47" i="10"/>
  <c r="O47" i="10"/>
  <c r="N47" i="10"/>
  <c r="M47" i="10"/>
  <c r="K47" i="10"/>
  <c r="J47" i="10"/>
  <c r="I47" i="10"/>
  <c r="H47" i="10"/>
  <c r="F47" i="10"/>
  <c r="E47" i="10"/>
  <c r="D47" i="10"/>
  <c r="C47" i="10"/>
  <c r="AO46" i="10"/>
  <c r="AN46" i="10"/>
  <c r="AM46" i="10"/>
  <c r="AL46" i="10"/>
  <c r="AJ46" i="10"/>
  <c r="AI46" i="10"/>
  <c r="AH46" i="10"/>
  <c r="AG46" i="10"/>
  <c r="AD46" i="10"/>
  <c r="AC46" i="10"/>
  <c r="AB46" i="10"/>
  <c r="Z46" i="10"/>
  <c r="Y46" i="10"/>
  <c r="X46" i="10"/>
  <c r="W46" i="10"/>
  <c r="U46" i="10"/>
  <c r="T46" i="10"/>
  <c r="S46" i="10"/>
  <c r="R46" i="10"/>
  <c r="P46" i="10"/>
  <c r="O46" i="10"/>
  <c r="N46" i="10"/>
  <c r="M46" i="10"/>
  <c r="K46" i="10"/>
  <c r="J46" i="10"/>
  <c r="I46" i="10"/>
  <c r="H46" i="10"/>
  <c r="F46" i="10"/>
  <c r="E46" i="10"/>
  <c r="D46" i="10"/>
  <c r="C46" i="10"/>
  <c r="AO45" i="10"/>
  <c r="AN45" i="10"/>
  <c r="AM45" i="10"/>
  <c r="AL45" i="10"/>
  <c r="AJ45" i="10"/>
  <c r="AI45" i="10"/>
  <c r="AH45" i="10"/>
  <c r="AG45" i="10"/>
  <c r="AD45" i="10"/>
  <c r="AC45" i="10"/>
  <c r="AB45" i="10"/>
  <c r="Z45" i="10"/>
  <c r="Y45" i="10"/>
  <c r="X45" i="10"/>
  <c r="W45" i="10"/>
  <c r="U45" i="10"/>
  <c r="T45" i="10"/>
  <c r="S45" i="10"/>
  <c r="R45" i="10"/>
  <c r="P45" i="10"/>
  <c r="O45" i="10"/>
  <c r="N45" i="10"/>
  <c r="M45" i="10"/>
  <c r="K45" i="10"/>
  <c r="J45" i="10"/>
  <c r="I45" i="10"/>
  <c r="H45" i="10"/>
  <c r="F45" i="10"/>
  <c r="E45" i="10"/>
  <c r="D45" i="10"/>
  <c r="C45" i="10"/>
  <c r="AO44" i="10"/>
  <c r="AN44" i="10"/>
  <c r="AM44" i="10"/>
  <c r="AL44" i="10"/>
  <c r="AJ44" i="10"/>
  <c r="AI44" i="10"/>
  <c r="AH44" i="10"/>
  <c r="AG44" i="10"/>
  <c r="AD44" i="10"/>
  <c r="AC44" i="10"/>
  <c r="AB44" i="10"/>
  <c r="Z44" i="10"/>
  <c r="Y44" i="10"/>
  <c r="X44" i="10"/>
  <c r="W44" i="10"/>
  <c r="U44" i="10"/>
  <c r="T44" i="10"/>
  <c r="S44" i="10"/>
  <c r="R44" i="10"/>
  <c r="P44" i="10"/>
  <c r="O44" i="10"/>
  <c r="N44" i="10"/>
  <c r="M44" i="10"/>
  <c r="K44" i="10"/>
  <c r="J44" i="10"/>
  <c r="I44" i="10"/>
  <c r="H44" i="10"/>
  <c r="F44" i="10"/>
  <c r="E44" i="10"/>
  <c r="D44" i="10"/>
  <c r="C44" i="10"/>
  <c r="AO43" i="10"/>
  <c r="AN43" i="10"/>
  <c r="AM43" i="10"/>
  <c r="AL43" i="10"/>
  <c r="AJ43" i="10"/>
  <c r="AI43" i="10"/>
  <c r="AH43" i="10"/>
  <c r="AG43" i="10"/>
  <c r="AD43" i="10"/>
  <c r="AC43" i="10"/>
  <c r="AB43" i="10"/>
  <c r="Z43" i="10"/>
  <c r="Y43" i="10"/>
  <c r="X43" i="10"/>
  <c r="W43" i="10"/>
  <c r="U43" i="10"/>
  <c r="T43" i="10"/>
  <c r="S43" i="10"/>
  <c r="R43" i="10"/>
  <c r="P43" i="10"/>
  <c r="O43" i="10"/>
  <c r="N43" i="10"/>
  <c r="M43" i="10"/>
  <c r="K43" i="10"/>
  <c r="J43" i="10"/>
  <c r="I43" i="10"/>
  <c r="H43" i="10"/>
  <c r="F43" i="10"/>
  <c r="E43" i="10"/>
  <c r="D43" i="10"/>
  <c r="C43" i="10"/>
  <c r="AO42" i="10"/>
  <c r="AN42" i="10"/>
  <c r="AM42" i="10"/>
  <c r="AL42" i="10"/>
  <c r="AJ42" i="10"/>
  <c r="AI42" i="10"/>
  <c r="AH42" i="10"/>
  <c r="AG42" i="10"/>
  <c r="AD42" i="10"/>
  <c r="AC42" i="10"/>
  <c r="AB42" i="10"/>
  <c r="Z42" i="10"/>
  <c r="Y42" i="10"/>
  <c r="X42" i="10"/>
  <c r="W42" i="10"/>
  <c r="U42" i="10"/>
  <c r="T42" i="10"/>
  <c r="S42" i="10"/>
  <c r="R42" i="10"/>
  <c r="P42" i="10"/>
  <c r="O42" i="10"/>
  <c r="N42" i="10"/>
  <c r="M42" i="10"/>
  <c r="K42" i="10"/>
  <c r="J42" i="10"/>
  <c r="I42" i="10"/>
  <c r="H42" i="10"/>
  <c r="F42" i="10"/>
  <c r="E42" i="10"/>
  <c r="D42" i="10"/>
  <c r="C42" i="10"/>
  <c r="AO36" i="10"/>
  <c r="AN36" i="10"/>
  <c r="AM36" i="10"/>
  <c r="AL36" i="10"/>
  <c r="AJ36" i="10"/>
  <c r="AI36" i="10"/>
  <c r="AH36" i="10"/>
  <c r="AG36" i="10"/>
  <c r="AE36" i="10"/>
  <c r="AD36" i="10"/>
  <c r="AC36" i="10"/>
  <c r="AB36" i="10"/>
  <c r="Z36" i="10"/>
  <c r="Y36" i="10"/>
  <c r="X36" i="10"/>
  <c r="W36" i="10"/>
  <c r="U36" i="10"/>
  <c r="T36" i="10"/>
  <c r="S36" i="10"/>
  <c r="R36" i="10"/>
  <c r="P36" i="10"/>
  <c r="O36" i="10"/>
  <c r="N36" i="10"/>
  <c r="M36" i="10"/>
  <c r="K36" i="10"/>
  <c r="J36" i="10"/>
  <c r="I36" i="10"/>
  <c r="H36" i="10"/>
  <c r="F36" i="10"/>
  <c r="E36" i="10"/>
  <c r="D36" i="10"/>
  <c r="C36" i="10"/>
  <c r="AO35" i="10"/>
  <c r="AN35" i="10"/>
  <c r="AM35" i="10"/>
  <c r="AL35" i="10"/>
  <c r="AJ35" i="10"/>
  <c r="AI35" i="10"/>
  <c r="AH35" i="10"/>
  <c r="AG35" i="10"/>
  <c r="AE35" i="10"/>
  <c r="AD35" i="10"/>
  <c r="AC35" i="10"/>
  <c r="AB35" i="10"/>
  <c r="Z35" i="10"/>
  <c r="Y35" i="10"/>
  <c r="X35" i="10"/>
  <c r="W35" i="10"/>
  <c r="U35" i="10"/>
  <c r="T35" i="10"/>
  <c r="S35" i="10"/>
  <c r="R35" i="10"/>
  <c r="P35" i="10"/>
  <c r="O35" i="10"/>
  <c r="N35" i="10"/>
  <c r="M35" i="10"/>
  <c r="K35" i="10"/>
  <c r="J35" i="10"/>
  <c r="I35" i="10"/>
  <c r="H35" i="10"/>
  <c r="F35" i="10"/>
  <c r="E35" i="10"/>
  <c r="D35" i="10"/>
  <c r="C35" i="10"/>
  <c r="AO34" i="10"/>
  <c r="AN34" i="10"/>
  <c r="AM34" i="10"/>
  <c r="AL34" i="10"/>
  <c r="AJ34" i="10"/>
  <c r="AI34" i="10"/>
  <c r="AH34" i="10"/>
  <c r="AG34" i="10"/>
  <c r="AE34" i="10"/>
  <c r="AD34" i="10"/>
  <c r="AC34" i="10"/>
  <c r="AB34" i="10"/>
  <c r="Z34" i="10"/>
  <c r="Y34" i="10"/>
  <c r="X34" i="10"/>
  <c r="W34" i="10"/>
  <c r="U34" i="10"/>
  <c r="T34" i="10"/>
  <c r="S34" i="10"/>
  <c r="R34" i="10"/>
  <c r="P34" i="10"/>
  <c r="O34" i="10"/>
  <c r="N34" i="10"/>
  <c r="M34" i="10"/>
  <c r="K34" i="10"/>
  <c r="J34" i="10"/>
  <c r="I34" i="10"/>
  <c r="H34" i="10"/>
  <c r="F34" i="10"/>
  <c r="E34" i="10"/>
  <c r="D34" i="10"/>
  <c r="C34" i="10"/>
  <c r="AO33" i="10"/>
  <c r="AN33" i="10"/>
  <c r="AM33" i="10"/>
  <c r="AL33" i="10"/>
  <c r="AJ33" i="10"/>
  <c r="AI33" i="10"/>
  <c r="AH33" i="10"/>
  <c r="AG33" i="10"/>
  <c r="AE33" i="10"/>
  <c r="AD33" i="10"/>
  <c r="AC33" i="10"/>
  <c r="AB33" i="10"/>
  <c r="Z33" i="10"/>
  <c r="Y33" i="10"/>
  <c r="X33" i="10"/>
  <c r="W33" i="10"/>
  <c r="U33" i="10"/>
  <c r="T33" i="10"/>
  <c r="S33" i="10"/>
  <c r="R33" i="10"/>
  <c r="P33" i="10"/>
  <c r="O33" i="10"/>
  <c r="N33" i="10"/>
  <c r="M33" i="10"/>
  <c r="K33" i="10"/>
  <c r="J33" i="10"/>
  <c r="I33" i="10"/>
  <c r="H33" i="10"/>
  <c r="F33" i="10"/>
  <c r="E33" i="10"/>
  <c r="D33" i="10"/>
  <c r="C33" i="10"/>
  <c r="AO32" i="10"/>
  <c r="AN32" i="10"/>
  <c r="AM32" i="10"/>
  <c r="AL32" i="10"/>
  <c r="AJ32" i="10"/>
  <c r="AI32" i="10"/>
  <c r="AH32" i="10"/>
  <c r="AG32" i="10"/>
  <c r="AE32" i="10"/>
  <c r="AD32" i="10"/>
  <c r="AC32" i="10"/>
  <c r="AB32" i="10"/>
  <c r="Z32" i="10"/>
  <c r="Y32" i="10"/>
  <c r="X32" i="10"/>
  <c r="W32" i="10"/>
  <c r="U32" i="10"/>
  <c r="T32" i="10"/>
  <c r="S32" i="10"/>
  <c r="R32" i="10"/>
  <c r="P32" i="10"/>
  <c r="O32" i="10"/>
  <c r="N32" i="10"/>
  <c r="M32" i="10"/>
  <c r="K32" i="10"/>
  <c r="J32" i="10"/>
  <c r="I32" i="10"/>
  <c r="H32" i="10"/>
  <c r="F32" i="10"/>
  <c r="E32" i="10"/>
  <c r="D32" i="10"/>
  <c r="C32" i="10"/>
  <c r="AO31" i="10"/>
  <c r="AN31" i="10"/>
  <c r="AM31" i="10"/>
  <c r="AL31" i="10"/>
  <c r="AJ31" i="10"/>
  <c r="AI31" i="10"/>
  <c r="AH31" i="10"/>
  <c r="AG31" i="10"/>
  <c r="AE31" i="10"/>
  <c r="AD31" i="10"/>
  <c r="AC31" i="10"/>
  <c r="AB31" i="10"/>
  <c r="Z31" i="10"/>
  <c r="Y31" i="10"/>
  <c r="X31" i="10"/>
  <c r="W31" i="10"/>
  <c r="U31" i="10"/>
  <c r="T31" i="10"/>
  <c r="S31" i="10"/>
  <c r="R31" i="10"/>
  <c r="P31" i="10"/>
  <c r="O31" i="10"/>
  <c r="N31" i="10"/>
  <c r="M31" i="10"/>
  <c r="K31" i="10"/>
  <c r="J31" i="10"/>
  <c r="I31" i="10"/>
  <c r="H31" i="10"/>
  <c r="F31" i="10"/>
  <c r="E31" i="10"/>
  <c r="D31" i="10"/>
  <c r="C31" i="10"/>
  <c r="AO30" i="10"/>
  <c r="AN30" i="10"/>
  <c r="AM30" i="10"/>
  <c r="AL30" i="10"/>
  <c r="AJ30" i="10"/>
  <c r="AI30" i="10"/>
  <c r="AH30" i="10"/>
  <c r="AG30" i="10"/>
  <c r="AE30" i="10"/>
  <c r="AD30" i="10"/>
  <c r="AC30" i="10"/>
  <c r="AB30" i="10"/>
  <c r="Z30" i="10"/>
  <c r="Y30" i="10"/>
  <c r="X30" i="10"/>
  <c r="W30" i="10"/>
  <c r="U30" i="10"/>
  <c r="T30" i="10"/>
  <c r="S30" i="10"/>
  <c r="R30" i="10"/>
  <c r="P30" i="10"/>
  <c r="O30" i="10"/>
  <c r="N30" i="10"/>
  <c r="M30" i="10"/>
  <c r="K30" i="10"/>
  <c r="J30" i="10"/>
  <c r="I30" i="10"/>
  <c r="H30" i="10"/>
  <c r="F30" i="10"/>
  <c r="E30" i="10"/>
  <c r="D30" i="10"/>
  <c r="C30" i="10"/>
  <c r="AO29" i="10"/>
  <c r="AN29" i="10"/>
  <c r="AM29" i="10"/>
  <c r="AL29" i="10"/>
  <c r="AJ29" i="10"/>
  <c r="AI29" i="10"/>
  <c r="AH29" i="10"/>
  <c r="AG29" i="10"/>
  <c r="AE29" i="10"/>
  <c r="AD29" i="10"/>
  <c r="AC29" i="10"/>
  <c r="AB29" i="10"/>
  <c r="Z29" i="10"/>
  <c r="Y29" i="10"/>
  <c r="X29" i="10"/>
  <c r="W29" i="10"/>
  <c r="U29" i="10"/>
  <c r="T29" i="10"/>
  <c r="S29" i="10"/>
  <c r="R29" i="10"/>
  <c r="P29" i="10"/>
  <c r="O29" i="10"/>
  <c r="N29" i="10"/>
  <c r="M29" i="10"/>
  <c r="K29" i="10"/>
  <c r="J29" i="10"/>
  <c r="I29" i="10"/>
  <c r="H29" i="10"/>
  <c r="F29" i="10"/>
  <c r="E29" i="10"/>
  <c r="D29" i="10"/>
  <c r="C29" i="10"/>
  <c r="AO28" i="10"/>
  <c r="AN28" i="10"/>
  <c r="AM28" i="10"/>
  <c r="AL28" i="10"/>
  <c r="AJ28" i="10"/>
  <c r="AI28" i="10"/>
  <c r="AH28" i="10"/>
  <c r="AG28" i="10"/>
  <c r="AE28" i="10"/>
  <c r="AD28" i="10"/>
  <c r="AC28" i="10"/>
  <c r="AB28" i="10"/>
  <c r="Z28" i="10"/>
  <c r="Y28" i="10"/>
  <c r="X28" i="10"/>
  <c r="W28" i="10"/>
  <c r="U28" i="10"/>
  <c r="T28" i="10"/>
  <c r="S28" i="10"/>
  <c r="R28" i="10"/>
  <c r="P28" i="10"/>
  <c r="O28" i="10"/>
  <c r="N28" i="10"/>
  <c r="M28" i="10"/>
  <c r="K28" i="10"/>
  <c r="J28" i="10"/>
  <c r="I28" i="10"/>
  <c r="H28" i="10"/>
  <c r="F28" i="10"/>
  <c r="E28" i="10"/>
  <c r="D28" i="10"/>
  <c r="C28" i="10"/>
  <c r="AO27" i="10"/>
  <c r="AN27" i="10"/>
  <c r="AM27" i="10"/>
  <c r="AL27" i="10"/>
  <c r="AJ27" i="10"/>
  <c r="AI27" i="10"/>
  <c r="AH27" i="10"/>
  <c r="AG27" i="10"/>
  <c r="AE27" i="10"/>
  <c r="AD27" i="10"/>
  <c r="AC27" i="10"/>
  <c r="AB27" i="10"/>
  <c r="Z27" i="10"/>
  <c r="Y27" i="10"/>
  <c r="X27" i="10"/>
  <c r="W27" i="10"/>
  <c r="U27" i="10"/>
  <c r="T27" i="10"/>
  <c r="S27" i="10"/>
  <c r="R27" i="10"/>
  <c r="P27" i="10"/>
  <c r="O27" i="10"/>
  <c r="N27" i="10"/>
  <c r="M27" i="10"/>
  <c r="K27" i="10"/>
  <c r="J27" i="10"/>
  <c r="I27" i="10"/>
  <c r="H27" i="10"/>
  <c r="F27" i="10"/>
  <c r="E27" i="10"/>
  <c r="D27" i="10"/>
  <c r="C27" i="10"/>
  <c r="AO26" i="10"/>
  <c r="AN26" i="10"/>
  <c r="AM26" i="10"/>
  <c r="AL26" i="10"/>
  <c r="AJ26" i="10"/>
  <c r="AI26" i="10"/>
  <c r="AH26" i="10"/>
  <c r="AG26" i="10"/>
  <c r="AE26" i="10"/>
  <c r="AD26" i="10"/>
  <c r="AC26" i="10"/>
  <c r="AB26" i="10"/>
  <c r="Z26" i="10"/>
  <c r="Y26" i="10"/>
  <c r="X26" i="10"/>
  <c r="W26" i="10"/>
  <c r="U26" i="10"/>
  <c r="T26" i="10"/>
  <c r="S26" i="10"/>
  <c r="R26" i="10"/>
  <c r="P26" i="10"/>
  <c r="O26" i="10"/>
  <c r="N26" i="10"/>
  <c r="M26" i="10"/>
  <c r="K26" i="10"/>
  <c r="J26" i="10"/>
  <c r="I26" i="10"/>
  <c r="H26" i="10"/>
  <c r="F26" i="10"/>
  <c r="E26" i="10"/>
  <c r="D26" i="10"/>
  <c r="C26" i="10"/>
  <c r="AO25" i="10"/>
  <c r="AN25" i="10"/>
  <c r="AM25" i="10"/>
  <c r="AL25" i="10"/>
  <c r="AJ25" i="10"/>
  <c r="AI25" i="10"/>
  <c r="AH25" i="10"/>
  <c r="AG25" i="10"/>
  <c r="AE25" i="10"/>
  <c r="AD25" i="10"/>
  <c r="AC25" i="10"/>
  <c r="AB25" i="10"/>
  <c r="Z25" i="10"/>
  <c r="Y25" i="10"/>
  <c r="X25" i="10"/>
  <c r="W25" i="10"/>
  <c r="U25" i="10"/>
  <c r="T25" i="10"/>
  <c r="S25" i="10"/>
  <c r="R25" i="10"/>
  <c r="P25" i="10"/>
  <c r="O25" i="10"/>
  <c r="N25" i="10"/>
  <c r="M25" i="10"/>
  <c r="K25" i="10"/>
  <c r="J25" i="10"/>
  <c r="I25" i="10"/>
  <c r="H25" i="10"/>
  <c r="F25" i="10"/>
  <c r="E25" i="10"/>
  <c r="D25" i="10"/>
  <c r="C25" i="10"/>
  <c r="AO24" i="10"/>
  <c r="AN24" i="10"/>
  <c r="AM24" i="10"/>
  <c r="AL24" i="10"/>
  <c r="AJ24" i="10"/>
  <c r="AI24" i="10"/>
  <c r="AH24" i="10"/>
  <c r="AG24" i="10"/>
  <c r="AE24" i="10"/>
  <c r="AD24" i="10"/>
  <c r="AC24" i="10"/>
  <c r="AB24" i="10"/>
  <c r="Z24" i="10"/>
  <c r="Y24" i="10"/>
  <c r="X24" i="10"/>
  <c r="W24" i="10"/>
  <c r="U24" i="10"/>
  <c r="T24" i="10"/>
  <c r="S24" i="10"/>
  <c r="R24" i="10"/>
  <c r="P24" i="10"/>
  <c r="O24" i="10"/>
  <c r="N24" i="10"/>
  <c r="M24" i="10"/>
  <c r="K24" i="10"/>
  <c r="J24" i="10"/>
  <c r="I24" i="10"/>
  <c r="H24" i="10"/>
  <c r="F24" i="10"/>
  <c r="E24" i="10"/>
  <c r="D24" i="10"/>
  <c r="C24" i="10"/>
  <c r="AO23" i="10"/>
  <c r="AN23" i="10"/>
  <c r="AM23" i="10"/>
  <c r="AL23" i="10"/>
  <c r="AJ23" i="10"/>
  <c r="AI23" i="10"/>
  <c r="AH23" i="10"/>
  <c r="AG23" i="10"/>
  <c r="AE23" i="10"/>
  <c r="AD23" i="10"/>
  <c r="AC23" i="10"/>
  <c r="AB23" i="10"/>
  <c r="Z23" i="10"/>
  <c r="Y23" i="10"/>
  <c r="X23" i="10"/>
  <c r="W23" i="10"/>
  <c r="U23" i="10"/>
  <c r="T23" i="10"/>
  <c r="S23" i="10"/>
  <c r="R23" i="10"/>
  <c r="P23" i="10"/>
  <c r="O23" i="10"/>
  <c r="N23" i="10"/>
  <c r="M23" i="10"/>
  <c r="K23" i="10"/>
  <c r="J23" i="10"/>
  <c r="I23" i="10"/>
  <c r="H23" i="10"/>
  <c r="F23" i="10"/>
  <c r="E23" i="10"/>
  <c r="D23" i="10"/>
  <c r="C23" i="10"/>
  <c r="AO22" i="10"/>
  <c r="AN22" i="10"/>
  <c r="AM22" i="10"/>
  <c r="AL22" i="10"/>
  <c r="AJ22" i="10"/>
  <c r="AI22" i="10"/>
  <c r="AH22" i="10"/>
  <c r="AG22" i="10"/>
  <c r="AE22" i="10"/>
  <c r="AD22" i="10"/>
  <c r="AC22" i="10"/>
  <c r="AB22" i="10"/>
  <c r="Z22" i="10"/>
  <c r="Y22" i="10"/>
  <c r="X22" i="10"/>
  <c r="W22" i="10"/>
  <c r="U22" i="10"/>
  <c r="T22" i="10"/>
  <c r="S22" i="10"/>
  <c r="R22" i="10"/>
  <c r="P22" i="10"/>
  <c r="O22" i="10"/>
  <c r="N22" i="10"/>
  <c r="M22" i="10"/>
  <c r="K22" i="10"/>
  <c r="J22" i="10"/>
  <c r="I22" i="10"/>
  <c r="H22" i="10"/>
  <c r="F22" i="10"/>
  <c r="E22" i="10"/>
  <c r="D22" i="10"/>
  <c r="C22" i="10"/>
  <c r="AO21" i="10"/>
  <c r="AN21" i="10"/>
  <c r="AM21" i="10"/>
  <c r="AL21" i="10"/>
  <c r="AJ21" i="10"/>
  <c r="AI21" i="10"/>
  <c r="AH21" i="10"/>
  <c r="AG21" i="10"/>
  <c r="AE21" i="10"/>
  <c r="AD21" i="10"/>
  <c r="AC21" i="10"/>
  <c r="AB21" i="10"/>
  <c r="Z21" i="10"/>
  <c r="Y21" i="10"/>
  <c r="X21" i="10"/>
  <c r="W21" i="10"/>
  <c r="U21" i="10"/>
  <c r="T21" i="10"/>
  <c r="S21" i="10"/>
  <c r="R21" i="10"/>
  <c r="P21" i="10"/>
  <c r="O21" i="10"/>
  <c r="N21" i="10"/>
  <c r="M21" i="10"/>
  <c r="K21" i="10"/>
  <c r="J21" i="10"/>
  <c r="I21" i="10"/>
  <c r="H21" i="10"/>
  <c r="F21" i="10"/>
  <c r="E21" i="10"/>
  <c r="D21" i="10"/>
  <c r="C21" i="10"/>
  <c r="AO20" i="10"/>
  <c r="AN20" i="10"/>
  <c r="AM20" i="10"/>
  <c r="AL20" i="10"/>
  <c r="AJ20" i="10"/>
  <c r="AI20" i="10"/>
  <c r="AH20" i="10"/>
  <c r="AG20" i="10"/>
  <c r="AE20" i="10"/>
  <c r="AD20" i="10"/>
  <c r="AC20" i="10"/>
  <c r="AB20" i="10"/>
  <c r="Z20" i="10"/>
  <c r="Y20" i="10"/>
  <c r="X20" i="10"/>
  <c r="W20" i="10"/>
  <c r="U20" i="10"/>
  <c r="T20" i="10"/>
  <c r="S20" i="10"/>
  <c r="R20" i="10"/>
  <c r="P20" i="10"/>
  <c r="O20" i="10"/>
  <c r="N20" i="10"/>
  <c r="M20" i="10"/>
  <c r="K20" i="10"/>
  <c r="J20" i="10"/>
  <c r="I20" i="10"/>
  <c r="H20" i="10"/>
  <c r="F20" i="10"/>
  <c r="E20" i="10"/>
  <c r="D20" i="10"/>
  <c r="C20" i="10"/>
  <c r="AO19" i="10"/>
  <c r="AN19" i="10"/>
  <c r="AM19" i="10"/>
  <c r="AL19" i="10"/>
  <c r="AJ19" i="10"/>
  <c r="AI19" i="10"/>
  <c r="AH19" i="10"/>
  <c r="AG19" i="10"/>
  <c r="AE19" i="10"/>
  <c r="AD19" i="10"/>
  <c r="AC19" i="10"/>
  <c r="AB19" i="10"/>
  <c r="Z19" i="10"/>
  <c r="Y19" i="10"/>
  <c r="X19" i="10"/>
  <c r="W19" i="10"/>
  <c r="U19" i="10"/>
  <c r="T19" i="10"/>
  <c r="S19" i="10"/>
  <c r="R19" i="10"/>
  <c r="P19" i="10"/>
  <c r="O19" i="10"/>
  <c r="N19" i="10"/>
  <c r="M19" i="10"/>
  <c r="K19" i="10"/>
  <c r="J19" i="10"/>
  <c r="I19" i="10"/>
  <c r="H19" i="10"/>
  <c r="F19" i="10"/>
  <c r="E19" i="10"/>
  <c r="D19" i="10"/>
  <c r="C19" i="10"/>
  <c r="AO18" i="10"/>
  <c r="AN18" i="10"/>
  <c r="AM18" i="10"/>
  <c r="AL18" i="10"/>
  <c r="AJ18" i="10"/>
  <c r="AI18" i="10"/>
  <c r="AH18" i="10"/>
  <c r="AG18" i="10"/>
  <c r="AE18" i="10"/>
  <c r="AD18" i="10"/>
  <c r="AC18" i="10"/>
  <c r="AB18" i="10"/>
  <c r="Z18" i="10"/>
  <c r="Y18" i="10"/>
  <c r="X18" i="10"/>
  <c r="W18" i="10"/>
  <c r="U18" i="10"/>
  <c r="T18" i="10"/>
  <c r="S18" i="10"/>
  <c r="R18" i="10"/>
  <c r="P18" i="10"/>
  <c r="O18" i="10"/>
  <c r="N18" i="10"/>
  <c r="M18" i="10"/>
  <c r="K18" i="10"/>
  <c r="J18" i="10"/>
  <c r="I18" i="10"/>
  <c r="H18" i="10"/>
  <c r="F18" i="10"/>
  <c r="E18" i="10"/>
  <c r="D18" i="10"/>
  <c r="C18" i="10"/>
  <c r="AO17" i="10"/>
  <c r="AN17" i="10"/>
  <c r="AM17" i="10"/>
  <c r="AL17" i="10"/>
  <c r="AJ17" i="10"/>
  <c r="AI17" i="10"/>
  <c r="AH17" i="10"/>
  <c r="AG17" i="10"/>
  <c r="AE17" i="10"/>
  <c r="AD17" i="10"/>
  <c r="AC17" i="10"/>
  <c r="AB17" i="10"/>
  <c r="Z17" i="10"/>
  <c r="Y17" i="10"/>
  <c r="X17" i="10"/>
  <c r="W17" i="10"/>
  <c r="U17" i="10"/>
  <c r="T17" i="10"/>
  <c r="S17" i="10"/>
  <c r="R17" i="10"/>
  <c r="P17" i="10"/>
  <c r="O17" i="10"/>
  <c r="N17" i="10"/>
  <c r="M17" i="10"/>
  <c r="K17" i="10"/>
  <c r="J17" i="10"/>
  <c r="I17" i="10"/>
  <c r="H17" i="10"/>
  <c r="F17" i="10"/>
  <c r="E17" i="10"/>
  <c r="D17" i="10"/>
  <c r="C17" i="10"/>
  <c r="AO16" i="10"/>
  <c r="AN16" i="10"/>
  <c r="AM16" i="10"/>
  <c r="AL16" i="10"/>
  <c r="AJ16" i="10"/>
  <c r="AI16" i="10"/>
  <c r="AH16" i="10"/>
  <c r="AG16" i="10"/>
  <c r="AE16" i="10"/>
  <c r="AD16" i="10"/>
  <c r="AC16" i="10"/>
  <c r="AB16" i="10"/>
  <c r="Z16" i="10"/>
  <c r="Y16" i="10"/>
  <c r="X16" i="10"/>
  <c r="W16" i="10"/>
  <c r="U16" i="10"/>
  <c r="T16" i="10"/>
  <c r="S16" i="10"/>
  <c r="R16" i="10"/>
  <c r="P16" i="10"/>
  <c r="O16" i="10"/>
  <c r="N16" i="10"/>
  <c r="M16" i="10"/>
  <c r="K16" i="10"/>
  <c r="J16" i="10"/>
  <c r="I16" i="10"/>
  <c r="H16" i="10"/>
  <c r="F16" i="10"/>
  <c r="E16" i="10"/>
  <c r="D16" i="10"/>
  <c r="C16" i="10"/>
  <c r="AO15" i="10"/>
  <c r="AN15" i="10"/>
  <c r="AM15" i="10"/>
  <c r="AL15" i="10"/>
  <c r="AJ15" i="10"/>
  <c r="AI15" i="10"/>
  <c r="AH15" i="10"/>
  <c r="AG15" i="10"/>
  <c r="AE15" i="10"/>
  <c r="AD15" i="10"/>
  <c r="AC15" i="10"/>
  <c r="AB15" i="10"/>
  <c r="Z15" i="10"/>
  <c r="Y15" i="10"/>
  <c r="X15" i="10"/>
  <c r="W15" i="10"/>
  <c r="U15" i="10"/>
  <c r="T15" i="10"/>
  <c r="S15" i="10"/>
  <c r="R15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AO14" i="10"/>
  <c r="AN14" i="10"/>
  <c r="AM14" i="10"/>
  <c r="AL14" i="10"/>
  <c r="AJ14" i="10"/>
  <c r="AI14" i="10"/>
  <c r="AH14" i="10"/>
  <c r="AG14" i="10"/>
  <c r="AE14" i="10"/>
  <c r="AD14" i="10"/>
  <c r="AC14" i="10"/>
  <c r="AB14" i="10"/>
  <c r="Z14" i="10"/>
  <c r="Y14" i="10"/>
  <c r="X14" i="10"/>
  <c r="W14" i="10"/>
  <c r="U14" i="10"/>
  <c r="T14" i="10"/>
  <c r="S14" i="10"/>
  <c r="R14" i="10"/>
  <c r="P14" i="10"/>
  <c r="O14" i="10"/>
  <c r="N14" i="10"/>
  <c r="M14" i="10"/>
  <c r="K14" i="10"/>
  <c r="J14" i="10"/>
  <c r="I14" i="10"/>
  <c r="H14" i="10"/>
  <c r="F14" i="10"/>
  <c r="E14" i="10"/>
  <c r="D14" i="10"/>
  <c r="C14" i="10"/>
  <c r="AO13" i="10"/>
  <c r="AN13" i="10"/>
  <c r="AM13" i="10"/>
  <c r="AL13" i="10"/>
  <c r="AJ13" i="10"/>
  <c r="AI13" i="10"/>
  <c r="AH13" i="10"/>
  <c r="AG13" i="10"/>
  <c r="AE13" i="10"/>
  <c r="AD13" i="10"/>
  <c r="AC13" i="10"/>
  <c r="AB13" i="10"/>
  <c r="Z13" i="10"/>
  <c r="Y13" i="10"/>
  <c r="X13" i="10"/>
  <c r="W13" i="10"/>
  <c r="U13" i="10"/>
  <c r="T13" i="10"/>
  <c r="S13" i="10"/>
  <c r="R13" i="10"/>
  <c r="P13" i="10"/>
  <c r="O13" i="10"/>
  <c r="N13" i="10"/>
  <c r="M13" i="10"/>
  <c r="K13" i="10"/>
  <c r="J13" i="10"/>
  <c r="I13" i="10"/>
  <c r="H13" i="10"/>
  <c r="F13" i="10"/>
  <c r="E13" i="10"/>
  <c r="D13" i="10"/>
  <c r="C13" i="10"/>
  <c r="AU64" i="11"/>
  <c r="H41" i="12" s="1"/>
  <c r="AT64" i="11"/>
  <c r="G41" i="12" s="1"/>
  <c r="AS64" i="11"/>
  <c r="F41" i="12" s="1"/>
  <c r="AR64" i="11"/>
  <c r="E41" i="12" s="1"/>
  <c r="AD64" i="11"/>
  <c r="H40" i="12" s="1"/>
  <c r="AC64" i="11"/>
  <c r="G40" i="12" s="1"/>
  <c r="AB64" i="11"/>
  <c r="F40" i="12" s="1"/>
  <c r="AA64" i="11"/>
  <c r="E40" i="12" s="1"/>
  <c r="M64" i="11"/>
  <c r="L64" i="11"/>
  <c r="K64" i="11"/>
  <c r="J64" i="11"/>
  <c r="AU63" i="11"/>
  <c r="H39" i="12" s="1"/>
  <c r="AT63" i="11"/>
  <c r="G39" i="12" s="1"/>
  <c r="AS63" i="11"/>
  <c r="F39" i="12" s="1"/>
  <c r="AR63" i="11"/>
  <c r="E39" i="12" s="1"/>
  <c r="AD63" i="11"/>
  <c r="H38" i="12" s="1"/>
  <c r="AC63" i="11"/>
  <c r="G38" i="12" s="1"/>
  <c r="AB63" i="11"/>
  <c r="F38" i="12" s="1"/>
  <c r="AA63" i="11"/>
  <c r="E38" i="12" s="1"/>
  <c r="M63" i="11"/>
  <c r="L63" i="11"/>
  <c r="K63" i="11"/>
  <c r="J63" i="11"/>
  <c r="AU62" i="11"/>
  <c r="H37" i="12" s="1"/>
  <c r="AT62" i="11"/>
  <c r="G37" i="12" s="1"/>
  <c r="AS62" i="11"/>
  <c r="F37" i="12" s="1"/>
  <c r="AR62" i="11"/>
  <c r="E37" i="12" s="1"/>
  <c r="AD62" i="11"/>
  <c r="H36" i="12" s="1"/>
  <c r="AC62" i="11"/>
  <c r="G36" i="12" s="1"/>
  <c r="AB62" i="11"/>
  <c r="F36" i="12" s="1"/>
  <c r="AA62" i="11"/>
  <c r="E36" i="12" s="1"/>
  <c r="M62" i="11"/>
  <c r="L62" i="11"/>
  <c r="K62" i="11"/>
  <c r="J62" i="11"/>
  <c r="AU61" i="11"/>
  <c r="H35" i="12" s="1"/>
  <c r="AT61" i="11"/>
  <c r="G35" i="12" s="1"/>
  <c r="AS61" i="11"/>
  <c r="F35" i="12" s="1"/>
  <c r="AR61" i="11"/>
  <c r="E35" i="12" s="1"/>
  <c r="AD61" i="11"/>
  <c r="H34" i="12" s="1"/>
  <c r="AC61" i="11"/>
  <c r="G34" i="12" s="1"/>
  <c r="AB61" i="11"/>
  <c r="F34" i="12" s="1"/>
  <c r="AA61" i="11"/>
  <c r="E34" i="12" s="1"/>
  <c r="M61" i="11"/>
  <c r="L61" i="11"/>
  <c r="K61" i="11"/>
  <c r="J61" i="11"/>
  <c r="AU60" i="11"/>
  <c r="H33" i="12" s="1"/>
  <c r="AT60" i="11"/>
  <c r="G33" i="12" s="1"/>
  <c r="AS60" i="11"/>
  <c r="F33" i="12" s="1"/>
  <c r="AR60" i="11"/>
  <c r="E33" i="12" s="1"/>
  <c r="AD60" i="11"/>
  <c r="H32" i="12" s="1"/>
  <c r="AC60" i="11"/>
  <c r="G32" i="12" s="1"/>
  <c r="AB60" i="11"/>
  <c r="F32" i="12" s="1"/>
  <c r="AA60" i="11"/>
  <c r="E32" i="12" s="1"/>
  <c r="M60" i="11"/>
  <c r="L60" i="11"/>
  <c r="K60" i="11"/>
  <c r="J60" i="11"/>
  <c r="AU59" i="11"/>
  <c r="H31" i="12" s="1"/>
  <c r="AT59" i="11"/>
  <c r="G31" i="12" s="1"/>
  <c r="AS59" i="11"/>
  <c r="F31" i="12" s="1"/>
  <c r="AR59" i="11"/>
  <c r="E31" i="12" s="1"/>
  <c r="AD59" i="11"/>
  <c r="H30" i="12" s="1"/>
  <c r="AC59" i="11"/>
  <c r="G30" i="12" s="1"/>
  <c r="AB59" i="11"/>
  <c r="F30" i="12" s="1"/>
  <c r="AA59" i="11"/>
  <c r="E30" i="12" s="1"/>
  <c r="M59" i="11"/>
  <c r="L59" i="11"/>
  <c r="K59" i="11"/>
  <c r="J59" i="11"/>
  <c r="AU58" i="11"/>
  <c r="H29" i="12" s="1"/>
  <c r="AT58" i="11"/>
  <c r="G29" i="12" s="1"/>
  <c r="AS58" i="11"/>
  <c r="F29" i="12" s="1"/>
  <c r="AR58" i="11"/>
  <c r="E29" i="12" s="1"/>
  <c r="AD58" i="11"/>
  <c r="H28" i="12" s="1"/>
  <c r="AC58" i="11"/>
  <c r="G28" i="12" s="1"/>
  <c r="AB58" i="11"/>
  <c r="F28" i="12" s="1"/>
  <c r="AA58" i="11"/>
  <c r="E28" i="12" s="1"/>
  <c r="M58" i="11"/>
  <c r="L58" i="11"/>
  <c r="K58" i="11"/>
  <c r="J58" i="11"/>
  <c r="AU57" i="11"/>
  <c r="H27" i="12" s="1"/>
  <c r="AT57" i="11"/>
  <c r="G27" i="12" s="1"/>
  <c r="AS57" i="11"/>
  <c r="F27" i="12" s="1"/>
  <c r="AR57" i="11"/>
  <c r="E27" i="12" s="1"/>
  <c r="AD57" i="11"/>
  <c r="H26" i="12" s="1"/>
  <c r="AC57" i="11"/>
  <c r="G26" i="12" s="1"/>
  <c r="AB57" i="11"/>
  <c r="F26" i="12" s="1"/>
  <c r="AA57" i="11"/>
  <c r="E26" i="12" s="1"/>
  <c r="M57" i="11"/>
  <c r="L57" i="11"/>
  <c r="K57" i="11"/>
  <c r="J57" i="11"/>
  <c r="AU56" i="11"/>
  <c r="H25" i="12" s="1"/>
  <c r="AT56" i="11"/>
  <c r="G25" i="12" s="1"/>
  <c r="AS56" i="11"/>
  <c r="F25" i="12" s="1"/>
  <c r="AR56" i="11"/>
  <c r="E25" i="12" s="1"/>
  <c r="AD56" i="11"/>
  <c r="H24" i="12" s="1"/>
  <c r="AC56" i="11"/>
  <c r="G24" i="12" s="1"/>
  <c r="AB56" i="11"/>
  <c r="F24" i="12" s="1"/>
  <c r="AA56" i="11"/>
  <c r="E24" i="12" s="1"/>
  <c r="M56" i="11"/>
  <c r="L56" i="11"/>
  <c r="K56" i="11"/>
  <c r="J56" i="11"/>
  <c r="AU55" i="11"/>
  <c r="H23" i="12" s="1"/>
  <c r="AT55" i="11"/>
  <c r="G23" i="12" s="1"/>
  <c r="AS55" i="11"/>
  <c r="F23" i="12" s="1"/>
  <c r="AR55" i="11"/>
  <c r="E23" i="12" s="1"/>
  <c r="AD55" i="11"/>
  <c r="H22" i="12" s="1"/>
  <c r="AC55" i="11"/>
  <c r="G22" i="12" s="1"/>
  <c r="AB55" i="11"/>
  <c r="F22" i="12" s="1"/>
  <c r="AA55" i="11"/>
  <c r="E22" i="12" s="1"/>
  <c r="M55" i="11"/>
  <c r="L55" i="11"/>
  <c r="K55" i="11"/>
  <c r="J55" i="11"/>
  <c r="AU54" i="11"/>
  <c r="H21" i="12" s="1"/>
  <c r="AT54" i="11"/>
  <c r="G21" i="12" s="1"/>
  <c r="AS54" i="11"/>
  <c r="F21" i="12" s="1"/>
  <c r="AR54" i="11"/>
  <c r="E21" i="12" s="1"/>
  <c r="AD54" i="11"/>
  <c r="H20" i="12" s="1"/>
  <c r="AC54" i="11"/>
  <c r="G20" i="12" s="1"/>
  <c r="AB54" i="11"/>
  <c r="F20" i="12" s="1"/>
  <c r="AA54" i="11"/>
  <c r="E20" i="12" s="1"/>
  <c r="M54" i="11"/>
  <c r="L54" i="11"/>
  <c r="K54" i="11"/>
  <c r="J54" i="11"/>
  <c r="AU53" i="11"/>
  <c r="H19" i="12" s="1"/>
  <c r="AT53" i="11"/>
  <c r="G19" i="12" s="1"/>
  <c r="AS53" i="11"/>
  <c r="F19" i="12" s="1"/>
  <c r="AR53" i="11"/>
  <c r="E19" i="12" s="1"/>
  <c r="AD53" i="11"/>
  <c r="H18" i="12" s="1"/>
  <c r="AC53" i="11"/>
  <c r="G18" i="12" s="1"/>
  <c r="AB53" i="11"/>
  <c r="F18" i="12" s="1"/>
  <c r="AA53" i="11"/>
  <c r="E18" i="12" s="1"/>
  <c r="M53" i="11"/>
  <c r="L53" i="11"/>
  <c r="K53" i="11"/>
  <c r="J53" i="11"/>
  <c r="AU52" i="11"/>
  <c r="H17" i="12" s="1"/>
  <c r="AT52" i="11"/>
  <c r="G17" i="12" s="1"/>
  <c r="AS52" i="11"/>
  <c r="F17" i="12" s="1"/>
  <c r="AR52" i="11"/>
  <c r="E17" i="12" s="1"/>
  <c r="AD52" i="11"/>
  <c r="H16" i="12" s="1"/>
  <c r="AC52" i="11"/>
  <c r="G16" i="12" s="1"/>
  <c r="AB52" i="11"/>
  <c r="F16" i="12" s="1"/>
  <c r="AA52" i="11"/>
  <c r="E16" i="12" s="1"/>
  <c r="M52" i="11"/>
  <c r="L52" i="11"/>
  <c r="K52" i="11"/>
  <c r="J52" i="11"/>
  <c r="AU51" i="11"/>
  <c r="H15" i="12" s="1"/>
  <c r="AT51" i="11"/>
  <c r="G15" i="12" s="1"/>
  <c r="AS51" i="11"/>
  <c r="F15" i="12" s="1"/>
  <c r="AR51" i="11"/>
  <c r="E15" i="12" s="1"/>
  <c r="AD51" i="11"/>
  <c r="H14" i="12" s="1"/>
  <c r="AC51" i="11"/>
  <c r="G14" i="12" s="1"/>
  <c r="AB51" i="11"/>
  <c r="F14" i="12" s="1"/>
  <c r="AA51" i="11"/>
  <c r="E14" i="12" s="1"/>
  <c r="M51" i="11"/>
  <c r="L51" i="11"/>
  <c r="K51" i="11"/>
  <c r="J51" i="11"/>
  <c r="AU50" i="11"/>
  <c r="H13" i="12" s="1"/>
  <c r="AT50" i="11"/>
  <c r="G13" i="12" s="1"/>
  <c r="AS50" i="11"/>
  <c r="F13" i="12" s="1"/>
  <c r="AR50" i="11"/>
  <c r="E13" i="12" s="1"/>
  <c r="AD50" i="11"/>
  <c r="H12" i="12" s="1"/>
  <c r="AC50" i="11"/>
  <c r="G12" i="12" s="1"/>
  <c r="AB50" i="11"/>
  <c r="F12" i="12" s="1"/>
  <c r="AA50" i="11"/>
  <c r="E12" i="12" s="1"/>
  <c r="M50" i="11"/>
  <c r="L50" i="11"/>
  <c r="K50" i="11"/>
  <c r="J50" i="11"/>
  <c r="AU49" i="11"/>
  <c r="H11" i="12" s="1"/>
  <c r="AT49" i="11"/>
  <c r="G11" i="12" s="1"/>
  <c r="AS49" i="11"/>
  <c r="F11" i="12" s="1"/>
  <c r="AR49" i="11"/>
  <c r="E11" i="12" s="1"/>
  <c r="AD49" i="11"/>
  <c r="H10" i="12" s="1"/>
  <c r="AC49" i="11"/>
  <c r="G10" i="12" s="1"/>
  <c r="AB49" i="11"/>
  <c r="F10" i="12" s="1"/>
  <c r="AA49" i="11"/>
  <c r="E10" i="12" s="1"/>
  <c r="M49" i="11"/>
  <c r="L49" i="11"/>
  <c r="K49" i="11"/>
  <c r="J49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52" i="12"/>
  <c r="D52" i="12"/>
  <c r="E51" i="12"/>
  <c r="D51" i="12"/>
  <c r="G13" i="10" l="1"/>
  <c r="L13" i="10"/>
  <c r="Q13" i="10"/>
  <c r="V13" i="10"/>
  <c r="AA13" i="10"/>
  <c r="AF13" i="10"/>
  <c r="AK13" i="10"/>
  <c r="AP13" i="10"/>
  <c r="G14" i="10"/>
  <c r="L14" i="10"/>
  <c r="Q14" i="10"/>
  <c r="V14" i="10"/>
  <c r="AA14" i="10"/>
  <c r="AF14" i="10"/>
  <c r="AK14" i="10"/>
  <c r="AP14" i="10"/>
  <c r="G15" i="10"/>
  <c r="L15" i="10"/>
  <c r="Q15" i="10"/>
  <c r="V15" i="10"/>
  <c r="AA15" i="10"/>
  <c r="AF15" i="10"/>
  <c r="AK15" i="10"/>
  <c r="AP15" i="10"/>
  <c r="G16" i="10"/>
  <c r="L16" i="10"/>
  <c r="Q16" i="10"/>
  <c r="V16" i="10"/>
  <c r="AA16" i="10"/>
  <c r="AF16" i="10"/>
  <c r="AK16" i="10"/>
  <c r="AP16" i="10"/>
  <c r="G17" i="10"/>
  <c r="L17" i="10"/>
  <c r="Q17" i="10"/>
  <c r="V17" i="10"/>
  <c r="AA17" i="10"/>
  <c r="AF17" i="10"/>
  <c r="AK17" i="10"/>
  <c r="AP17" i="10"/>
  <c r="G18" i="10"/>
  <c r="L18" i="10"/>
  <c r="Q18" i="10"/>
  <c r="V18" i="10"/>
  <c r="AA18" i="10"/>
  <c r="AF18" i="10"/>
  <c r="AK18" i="10"/>
  <c r="AP18" i="10"/>
  <c r="G19" i="10"/>
  <c r="L19" i="10"/>
  <c r="Q19" i="10"/>
  <c r="V19" i="10"/>
  <c r="AA19" i="10"/>
  <c r="AF19" i="10"/>
  <c r="AK19" i="10"/>
  <c r="AP19" i="10"/>
  <c r="G20" i="10"/>
  <c r="L20" i="10"/>
  <c r="Q20" i="10"/>
  <c r="V20" i="10"/>
  <c r="AA20" i="10"/>
  <c r="AF20" i="10"/>
  <c r="AK20" i="10"/>
  <c r="AP20" i="10"/>
  <c r="G21" i="10"/>
  <c r="L21" i="10"/>
  <c r="Q21" i="10"/>
  <c r="V21" i="10"/>
  <c r="AA21" i="10"/>
  <c r="AF21" i="10"/>
  <c r="AK21" i="10"/>
  <c r="AP21" i="10"/>
  <c r="G22" i="10"/>
  <c r="L22" i="10"/>
  <c r="Q22" i="10"/>
  <c r="V22" i="10"/>
  <c r="AA22" i="10"/>
  <c r="AF22" i="10"/>
  <c r="AK22" i="10"/>
  <c r="AP22" i="10"/>
  <c r="G23" i="10"/>
  <c r="L23" i="10"/>
  <c r="Q23" i="10"/>
  <c r="V23" i="10"/>
  <c r="AA23" i="10"/>
  <c r="AF23" i="10"/>
  <c r="AK23" i="10"/>
  <c r="AP23" i="10"/>
  <c r="G24" i="10"/>
  <c r="L24" i="10"/>
  <c r="Q24" i="10"/>
  <c r="V24" i="10"/>
  <c r="AA24" i="10"/>
  <c r="AF24" i="10"/>
  <c r="AK24" i="10"/>
  <c r="AP24" i="10"/>
  <c r="G25" i="10"/>
  <c r="L25" i="10"/>
  <c r="Q25" i="10"/>
  <c r="V25" i="10"/>
  <c r="AA25" i="10"/>
  <c r="AF25" i="10"/>
  <c r="AK25" i="10"/>
  <c r="AP25" i="10"/>
  <c r="G26" i="10"/>
  <c r="L26" i="10"/>
  <c r="Q26" i="10"/>
  <c r="V26" i="10"/>
  <c r="AA26" i="10"/>
  <c r="AF26" i="10"/>
  <c r="AK26" i="10"/>
  <c r="AP26" i="10"/>
  <c r="G27" i="10"/>
  <c r="L27" i="10"/>
  <c r="Q27" i="10"/>
  <c r="V27" i="10"/>
  <c r="AA27" i="10"/>
  <c r="AF27" i="10"/>
  <c r="AK27" i="10"/>
  <c r="AP27" i="10"/>
  <c r="G28" i="10"/>
  <c r="L28" i="10"/>
  <c r="Q28" i="10"/>
  <c r="V28" i="10"/>
  <c r="AA28" i="10"/>
  <c r="AF28" i="10"/>
  <c r="AK28" i="10"/>
  <c r="AP28" i="10"/>
  <c r="G29" i="10"/>
  <c r="L29" i="10"/>
  <c r="Q29" i="10"/>
  <c r="V29" i="10"/>
  <c r="AA29" i="10"/>
  <c r="AF29" i="10"/>
  <c r="AK29" i="10"/>
  <c r="AP29" i="10"/>
  <c r="G30" i="10"/>
  <c r="L30" i="10"/>
  <c r="Q30" i="10"/>
  <c r="V30" i="10"/>
  <c r="AA30" i="10"/>
  <c r="AF30" i="10"/>
  <c r="AK30" i="10"/>
  <c r="AP30" i="10"/>
  <c r="G31" i="10"/>
  <c r="L31" i="10"/>
  <c r="Q31" i="10"/>
  <c r="V31" i="10"/>
  <c r="AA31" i="10"/>
  <c r="AF31" i="10"/>
  <c r="AK31" i="10"/>
  <c r="AP31" i="10"/>
  <c r="G32" i="10"/>
  <c r="L32" i="10"/>
  <c r="Q32" i="10"/>
  <c r="V32" i="10"/>
  <c r="AA32" i="10"/>
  <c r="AF32" i="10"/>
  <c r="AK32" i="10"/>
  <c r="AP32" i="10"/>
  <c r="G33" i="10"/>
  <c r="L33" i="10"/>
  <c r="Q33" i="10"/>
  <c r="V33" i="10"/>
  <c r="AA33" i="10"/>
  <c r="AF33" i="10"/>
  <c r="AK33" i="10"/>
  <c r="AP33" i="10"/>
  <c r="G34" i="10"/>
  <c r="L34" i="10"/>
  <c r="Q34" i="10"/>
  <c r="V34" i="10"/>
  <c r="AA34" i="10"/>
  <c r="AF34" i="10"/>
  <c r="AK34" i="10"/>
  <c r="AP34" i="10"/>
  <c r="G35" i="10"/>
  <c r="L35" i="10"/>
  <c r="Q35" i="10"/>
  <c r="V35" i="10"/>
  <c r="AA35" i="10"/>
  <c r="AF35" i="10"/>
  <c r="AK35" i="10"/>
  <c r="AP35" i="10"/>
  <c r="G36" i="10"/>
  <c r="L36" i="10"/>
  <c r="Q36" i="10"/>
  <c r="V36" i="10"/>
  <c r="AA36" i="10"/>
  <c r="AF36" i="10"/>
  <c r="AK36" i="10"/>
  <c r="AP36" i="10"/>
  <c r="G42" i="10"/>
  <c r="L42" i="10"/>
  <c r="Q42" i="10"/>
  <c r="V42" i="10"/>
  <c r="AA42" i="10"/>
  <c r="AF42" i="10"/>
  <c r="AK42" i="10"/>
  <c r="AP42" i="10"/>
  <c r="G43" i="10"/>
  <c r="L43" i="10"/>
  <c r="Q43" i="10"/>
  <c r="V43" i="10"/>
  <c r="AA43" i="10"/>
  <c r="AF43" i="10"/>
  <c r="AK43" i="10"/>
  <c r="AP43" i="10"/>
  <c r="G44" i="10"/>
  <c r="L44" i="10"/>
  <c r="Q44" i="10"/>
  <c r="V44" i="10"/>
  <c r="AA44" i="10"/>
  <c r="AF44" i="10"/>
  <c r="AK44" i="10"/>
  <c r="AP44" i="10"/>
  <c r="G45" i="10"/>
  <c r="L45" i="10"/>
  <c r="Q45" i="10"/>
  <c r="V45" i="10"/>
  <c r="AA45" i="10"/>
  <c r="AF45" i="10"/>
  <c r="AK45" i="10"/>
  <c r="AP45" i="10"/>
  <c r="G46" i="10"/>
  <c r="L46" i="10"/>
  <c r="Q46" i="10"/>
  <c r="V46" i="10"/>
  <c r="AA46" i="10"/>
  <c r="AF46" i="10"/>
  <c r="AK46" i="10"/>
  <c r="AP46" i="10"/>
  <c r="G47" i="10"/>
  <c r="L47" i="10"/>
  <c r="Q47" i="10"/>
  <c r="V47" i="10"/>
  <c r="AA47" i="10"/>
  <c r="AF47" i="10"/>
  <c r="AK47" i="10"/>
  <c r="AP47" i="10"/>
  <c r="G48" i="10"/>
  <c r="L48" i="10"/>
  <c r="Q48" i="10"/>
  <c r="V48" i="10"/>
  <c r="AA48" i="10"/>
  <c r="AF48" i="10"/>
  <c r="AK48" i="10"/>
  <c r="AP48" i="10"/>
  <c r="G49" i="10"/>
  <c r="L49" i="10"/>
  <c r="Q49" i="10"/>
  <c r="V49" i="10"/>
  <c r="AA49" i="10"/>
  <c r="AF49" i="10"/>
  <c r="AK49" i="10"/>
  <c r="AP49" i="10"/>
  <c r="G50" i="10"/>
  <c r="L50" i="10"/>
  <c r="Q50" i="10"/>
  <c r="V50" i="10"/>
  <c r="AA50" i="10"/>
  <c r="AF50" i="10"/>
  <c r="AK50" i="10"/>
  <c r="AP50" i="10"/>
  <c r="G51" i="10"/>
  <c r="L51" i="10"/>
  <c r="Q51" i="10"/>
  <c r="V51" i="10"/>
  <c r="AA51" i="10"/>
  <c r="AF51" i="10"/>
  <c r="AK51" i="10"/>
  <c r="AP51" i="10"/>
  <c r="G52" i="10"/>
  <c r="L52" i="10"/>
  <c r="Q52" i="10"/>
  <c r="V52" i="10"/>
  <c r="AA52" i="10"/>
  <c r="AF52" i="10"/>
  <c r="AK52" i="10"/>
  <c r="AP52" i="10"/>
  <c r="G53" i="10"/>
  <c r="L53" i="10"/>
  <c r="Q53" i="10"/>
  <c r="V53" i="10"/>
  <c r="AA53" i="10"/>
  <c r="AF53" i="10"/>
  <c r="AK53" i="10"/>
  <c r="AP53" i="10"/>
  <c r="G54" i="10"/>
  <c r="L54" i="10"/>
  <c r="Q54" i="10"/>
  <c r="V54" i="10"/>
  <c r="AA54" i="10"/>
  <c r="AF54" i="10"/>
  <c r="AK54" i="10"/>
  <c r="AP54" i="10"/>
  <c r="G55" i="10"/>
  <c r="L55" i="10"/>
  <c r="Q55" i="10"/>
  <c r="V55" i="10"/>
  <c r="AA55" i="10"/>
  <c r="AF55" i="10"/>
  <c r="AK55" i="10"/>
  <c r="AP55" i="10"/>
  <c r="G56" i="10"/>
  <c r="L56" i="10"/>
  <c r="Q56" i="10"/>
  <c r="V56" i="10"/>
  <c r="AA56" i="10"/>
  <c r="AF56" i="10"/>
  <c r="AK56" i="10"/>
  <c r="AP56" i="10"/>
  <c r="G57" i="10"/>
  <c r="L57" i="10"/>
  <c r="Q57" i="10"/>
  <c r="V57" i="10"/>
  <c r="AA57" i="10"/>
  <c r="AF57" i="10"/>
  <c r="AK57" i="10"/>
  <c r="AP57" i="10"/>
  <c r="G58" i="10"/>
  <c r="L58" i="10"/>
  <c r="Q58" i="10"/>
  <c r="V58" i="10"/>
  <c r="AA58" i="10"/>
  <c r="AF58" i="10"/>
  <c r="AK58" i="10"/>
  <c r="AP58" i="10"/>
  <c r="G59" i="10"/>
  <c r="L59" i="10"/>
  <c r="Q59" i="10"/>
  <c r="V59" i="10"/>
  <c r="AA59" i="10"/>
  <c r="AF59" i="10"/>
  <c r="AK59" i="10"/>
  <c r="AP59" i="10"/>
  <c r="G60" i="10"/>
  <c r="L60" i="10"/>
  <c r="Q60" i="10"/>
  <c r="V60" i="10"/>
  <c r="AA60" i="10"/>
  <c r="AF60" i="10"/>
  <c r="AK60" i="10"/>
  <c r="AP60" i="10"/>
  <c r="G61" i="10"/>
  <c r="L61" i="10"/>
  <c r="Q61" i="10"/>
  <c r="V61" i="10"/>
  <c r="AA61" i="10"/>
  <c r="AF61" i="10"/>
  <c r="AK61" i="10"/>
  <c r="AP61" i="10"/>
  <c r="G62" i="10"/>
  <c r="L62" i="10"/>
  <c r="Q62" i="10"/>
  <c r="V62" i="10"/>
  <c r="AA62" i="10"/>
  <c r="AF62" i="10"/>
  <c r="AK62" i="10"/>
  <c r="AP62" i="10"/>
  <c r="G63" i="10"/>
  <c r="L63" i="10"/>
  <c r="Q63" i="10"/>
  <c r="V63" i="10"/>
  <c r="AA63" i="10"/>
  <c r="AF63" i="10"/>
  <c r="AK63" i="10"/>
  <c r="AP63" i="10"/>
  <c r="G64" i="10"/>
  <c r="L64" i="10"/>
  <c r="Q64" i="10"/>
  <c r="V64" i="10"/>
  <c r="AA64" i="10"/>
  <c r="AF64" i="10"/>
  <c r="AK64" i="10"/>
  <c r="AP64" i="10"/>
  <c r="G65" i="10"/>
  <c r="L65" i="10"/>
  <c r="Q65" i="10"/>
  <c r="V65" i="10"/>
  <c r="AA65" i="10"/>
  <c r="AF65" i="10"/>
  <c r="AK65" i="10"/>
  <c r="AP65" i="10"/>
  <c r="W15" i="11"/>
  <c r="W39" i="11" s="1"/>
  <c r="X15" i="11"/>
  <c r="X39" i="11" s="1"/>
  <c r="Y15" i="11"/>
  <c r="W16" i="11"/>
  <c r="X16" i="11"/>
  <c r="Y16" i="11"/>
  <c r="Z16" i="11"/>
  <c r="X17" i="11"/>
  <c r="Y19" i="11"/>
  <c r="W20" i="11"/>
  <c r="Y20" i="11"/>
  <c r="W21" i="11"/>
  <c r="Y21" i="11"/>
  <c r="W22" i="11"/>
  <c r="X22" i="11"/>
  <c r="Y22" i="11"/>
  <c r="Z22" i="11"/>
  <c r="W23" i="11"/>
  <c r="X23" i="11"/>
  <c r="Y23" i="11"/>
  <c r="Z23" i="11"/>
  <c r="W24" i="11"/>
  <c r="X24" i="11"/>
  <c r="Y24" i="11"/>
  <c r="Z24" i="11"/>
  <c r="W25" i="11"/>
  <c r="X25" i="11"/>
  <c r="Y25" i="11"/>
  <c r="Z25" i="11"/>
  <c r="W26" i="11"/>
  <c r="X26" i="11"/>
  <c r="Y26" i="11"/>
  <c r="Z26" i="11"/>
  <c r="W27" i="11"/>
  <c r="X27" i="11"/>
  <c r="Y27" i="11"/>
  <c r="Z27" i="11"/>
  <c r="W28" i="11"/>
  <c r="X28" i="11"/>
  <c r="Y28" i="11"/>
  <c r="Z28" i="11"/>
  <c r="W29" i="11"/>
  <c r="X29" i="11"/>
  <c r="Y29" i="11"/>
  <c r="Z29" i="11"/>
  <c r="W30" i="11"/>
  <c r="X30" i="11"/>
  <c r="Y30" i="11"/>
  <c r="Z30" i="11"/>
  <c r="W31" i="11"/>
  <c r="X31" i="11"/>
  <c r="Y31" i="11"/>
  <c r="Z31" i="11"/>
  <c r="W32" i="11"/>
  <c r="X32" i="11"/>
  <c r="Y32" i="11"/>
  <c r="Z32" i="11"/>
  <c r="W33" i="11"/>
  <c r="X33" i="11"/>
  <c r="Y33" i="11"/>
  <c r="Z33" i="11"/>
  <c r="W34" i="11"/>
  <c r="X34" i="11"/>
  <c r="Y34" i="11"/>
  <c r="Z34" i="11"/>
  <c r="W35" i="11"/>
  <c r="X35" i="11"/>
  <c r="Y35" i="11"/>
  <c r="Z35" i="11"/>
  <c r="W36" i="11"/>
  <c r="X36" i="11"/>
  <c r="Y36" i="11"/>
  <c r="Z36" i="11"/>
  <c r="W37" i="11"/>
  <c r="X37" i="11"/>
  <c r="Y37" i="11"/>
  <c r="Z37" i="11"/>
  <c r="W38" i="11"/>
  <c r="X38" i="11"/>
  <c r="Y38" i="11"/>
  <c r="Z38" i="11"/>
  <c r="O49" i="11"/>
  <c r="AE49" i="11"/>
  <c r="I10" i="12" s="1"/>
  <c r="AW49" i="11"/>
  <c r="J11" i="12" s="1"/>
  <c r="O50" i="11"/>
  <c r="AW50" i="11"/>
  <c r="J13" i="12" s="1"/>
  <c r="W13" i="12" s="1"/>
  <c r="AF51" i="11"/>
  <c r="J14" i="12" s="1"/>
  <c r="W14" i="12" s="1"/>
  <c r="O52" i="11"/>
  <c r="AW52" i="11"/>
  <c r="J17" i="12" s="1"/>
  <c r="W17" i="12" s="1"/>
  <c r="AF53" i="11"/>
  <c r="J18" i="12" s="1"/>
  <c r="W18" i="12" s="1"/>
  <c r="O54" i="11"/>
  <c r="AW54" i="11"/>
  <c r="J21" i="12" s="1"/>
  <c r="W21" i="12" s="1"/>
  <c r="AF55" i="11"/>
  <c r="J22" i="12" s="1"/>
  <c r="W22" i="12" s="1"/>
  <c r="O56" i="11"/>
  <c r="AW56" i="11"/>
  <c r="J25" i="12" s="1"/>
  <c r="W25" i="12" s="1"/>
  <c r="AF57" i="11"/>
  <c r="J26" i="12" s="1"/>
  <c r="W26" i="12" s="1"/>
  <c r="O58" i="11"/>
  <c r="AE58" i="11"/>
  <c r="I28" i="12" s="1"/>
  <c r="V28" i="12" s="1"/>
  <c r="AF61" i="11"/>
  <c r="J34" i="12" s="1"/>
  <c r="W34" i="12" s="1"/>
  <c r="O62" i="11"/>
  <c r="AE62" i="11"/>
  <c r="I36" i="12" s="1"/>
  <c r="V36" i="12" s="1"/>
  <c r="O64" i="11"/>
  <c r="AW64" i="11"/>
  <c r="J41" i="12" s="1"/>
  <c r="W41" i="12" s="1"/>
  <c r="D46" i="12"/>
  <c r="F46" i="12"/>
  <c r="E47" i="12"/>
  <c r="G47" i="12"/>
  <c r="O59" i="11"/>
  <c r="AW59" i="11"/>
  <c r="J31" i="12" s="1"/>
  <c r="W31" i="12" s="1"/>
  <c r="AF60" i="11"/>
  <c r="J32" i="12" s="1"/>
  <c r="W32" i="12" s="1"/>
  <c r="O63" i="11"/>
  <c r="Z15" i="11"/>
  <c r="E46" i="12"/>
  <c r="G46" i="12"/>
  <c r="D47" i="12"/>
  <c r="F47" i="12"/>
  <c r="Z17" i="11"/>
  <c r="X18" i="11"/>
  <c r="Z18" i="11"/>
  <c r="X19" i="11"/>
  <c r="Z19" i="11"/>
  <c r="X20" i="11"/>
  <c r="Z20" i="11"/>
  <c r="X21" i="11"/>
  <c r="Z21" i="11"/>
  <c r="AF50" i="11"/>
  <c r="J12" i="12" s="1"/>
  <c r="W12" i="12" s="1"/>
  <c r="O51" i="11"/>
  <c r="AW51" i="11"/>
  <c r="J15" i="12" s="1"/>
  <c r="W15" i="12" s="1"/>
  <c r="AF52" i="11"/>
  <c r="J16" i="12" s="1"/>
  <c r="W16" i="12" s="1"/>
  <c r="O53" i="11"/>
  <c r="AW53" i="11"/>
  <c r="J19" i="12" s="1"/>
  <c r="W19" i="12" s="1"/>
  <c r="AF54" i="11"/>
  <c r="J20" i="12" s="1"/>
  <c r="W20" i="12" s="1"/>
  <c r="O55" i="11"/>
  <c r="AW55" i="11"/>
  <c r="J23" i="12" s="1"/>
  <c r="W23" i="12" s="1"/>
  <c r="AF56" i="11"/>
  <c r="J24" i="12" s="1"/>
  <c r="W24" i="12" s="1"/>
  <c r="O57" i="11"/>
  <c r="AW57" i="11"/>
  <c r="J27" i="12" s="1"/>
  <c r="W27" i="12" s="1"/>
  <c r="AW58" i="11"/>
  <c r="J29" i="12" s="1"/>
  <c r="W29" i="12" s="1"/>
  <c r="AF59" i="11"/>
  <c r="J30" i="12" s="1"/>
  <c r="W30" i="12" s="1"/>
  <c r="AV59" i="11"/>
  <c r="I31" i="12" s="1"/>
  <c r="V31" i="12" s="1"/>
  <c r="O60" i="11"/>
  <c r="AW60" i="11"/>
  <c r="J33" i="12" s="1"/>
  <c r="W33" i="12" s="1"/>
  <c r="N61" i="11"/>
  <c r="P61" i="11" s="1"/>
  <c r="O61" i="11"/>
  <c r="AW61" i="11"/>
  <c r="J35" i="12" s="1"/>
  <c r="W35" i="12" s="1"/>
  <c r="AW62" i="11"/>
  <c r="J37" i="12" s="1"/>
  <c r="W37" i="12" s="1"/>
  <c r="AF63" i="11"/>
  <c r="J38" i="12" s="1"/>
  <c r="W38" i="12" s="1"/>
  <c r="AV63" i="11"/>
  <c r="I39" i="12" s="1"/>
  <c r="V39" i="12" s="1"/>
  <c r="AW63" i="11"/>
  <c r="J39" i="12" s="1"/>
  <c r="W39" i="12" s="1"/>
  <c r="AF64" i="11"/>
  <c r="J40" i="12" s="1"/>
  <c r="W40" i="12" s="1"/>
  <c r="AF58" i="11"/>
  <c r="J28" i="12" s="1"/>
  <c r="W28" i="12" s="1"/>
  <c r="AF62" i="11"/>
  <c r="J36" i="12" s="1"/>
  <c r="W36" i="12" s="1"/>
  <c r="W17" i="11"/>
  <c r="Y17" i="11"/>
  <c r="W18" i="11"/>
  <c r="Y18" i="11"/>
  <c r="W19" i="11"/>
  <c r="N49" i="11"/>
  <c r="P49" i="11" s="1"/>
  <c r="AF49" i="11"/>
  <c r="J10" i="12" s="1"/>
  <c r="W10" i="12" s="1"/>
  <c r="AV49" i="11"/>
  <c r="I11" i="12" s="1"/>
  <c r="V11" i="12" s="1"/>
  <c r="N50" i="11"/>
  <c r="P50" i="11" s="1"/>
  <c r="AE50" i="11"/>
  <c r="I12" i="12" s="1"/>
  <c r="V12" i="12" s="1"/>
  <c r="AE51" i="11"/>
  <c r="AV51" i="11"/>
  <c r="I15" i="12" s="1"/>
  <c r="V15" i="12" s="1"/>
  <c r="AV52" i="11"/>
  <c r="I17" i="12" s="1"/>
  <c r="V17" i="12" s="1"/>
  <c r="N53" i="11"/>
  <c r="P53" i="11" s="1"/>
  <c r="N54" i="11"/>
  <c r="P54" i="11" s="1"/>
  <c r="AE54" i="11"/>
  <c r="I20" i="12" s="1"/>
  <c r="V20" i="12" s="1"/>
  <c r="AE55" i="11"/>
  <c r="AV55" i="11"/>
  <c r="I23" i="12" s="1"/>
  <c r="V23" i="12" s="1"/>
  <c r="AV56" i="11"/>
  <c r="I25" i="12" s="1"/>
  <c r="V25" i="12" s="1"/>
  <c r="N57" i="11"/>
  <c r="P57" i="11" s="1"/>
  <c r="N58" i="11"/>
  <c r="P58" i="11" s="1"/>
  <c r="AE59" i="11"/>
  <c r="I30" i="12" s="1"/>
  <c r="V30" i="12" s="1"/>
  <c r="AV60" i="11"/>
  <c r="I33" i="12" s="1"/>
  <c r="V33" i="12" s="1"/>
  <c r="N62" i="11"/>
  <c r="P62" i="11" s="1"/>
  <c r="AE63" i="11"/>
  <c r="I38" i="12" s="1"/>
  <c r="V38" i="12" s="1"/>
  <c r="AV64" i="11"/>
  <c r="I41" i="12" s="1"/>
  <c r="V41" i="12" s="1"/>
  <c r="AV50" i="11"/>
  <c r="N51" i="11"/>
  <c r="P51" i="11" s="1"/>
  <c r="N52" i="11"/>
  <c r="P52" i="11" s="1"/>
  <c r="AE52" i="11"/>
  <c r="I16" i="12" s="1"/>
  <c r="V16" i="12" s="1"/>
  <c r="AE53" i="11"/>
  <c r="AV53" i="11"/>
  <c r="I19" i="12" s="1"/>
  <c r="V19" i="12" s="1"/>
  <c r="AV54" i="11"/>
  <c r="N55" i="11"/>
  <c r="P55" i="11" s="1"/>
  <c r="N56" i="11"/>
  <c r="P56" i="11" s="1"/>
  <c r="AE56" i="11"/>
  <c r="I24" i="12" s="1"/>
  <c r="AE57" i="11"/>
  <c r="AV57" i="11"/>
  <c r="I27" i="12" s="1"/>
  <c r="V27" i="12" s="1"/>
  <c r="AV58" i="11"/>
  <c r="N59" i="11"/>
  <c r="P59" i="11" s="1"/>
  <c r="N60" i="11"/>
  <c r="P60" i="11" s="1"/>
  <c r="AE60" i="11"/>
  <c r="I32" i="12" s="1"/>
  <c r="V32" i="12" s="1"/>
  <c r="AE61" i="11"/>
  <c r="AV61" i="11"/>
  <c r="I35" i="12" s="1"/>
  <c r="V35" i="12" s="1"/>
  <c r="AV62" i="11"/>
  <c r="N63" i="11"/>
  <c r="P63" i="11" s="1"/>
  <c r="N64" i="11"/>
  <c r="P64" i="11" s="1"/>
  <c r="AE64" i="11"/>
  <c r="I40" i="12" s="1"/>
  <c r="V40" i="12" s="1"/>
  <c r="V24" i="12" l="1"/>
  <c r="V10" i="12"/>
  <c r="Z39" i="11"/>
  <c r="Y39" i="11"/>
  <c r="AH38" i="11" s="1"/>
  <c r="E48" i="12"/>
  <c r="F48" i="12"/>
  <c r="D48" i="12"/>
  <c r="G48" i="12"/>
  <c r="AG58" i="11"/>
  <c r="AX63" i="11"/>
  <c r="AX59" i="11"/>
  <c r="AG20" i="11"/>
  <c r="AG49" i="11"/>
  <c r="AH21" i="11"/>
  <c r="AG38" i="11"/>
  <c r="AG21" i="11"/>
  <c r="AG19" i="11"/>
  <c r="I47" i="12"/>
  <c r="W11" i="12"/>
  <c r="AF38" i="11"/>
  <c r="AE21" i="11"/>
  <c r="AE20" i="11"/>
  <c r="AH15" i="11"/>
  <c r="AF15" i="11"/>
  <c r="AE15" i="11"/>
  <c r="I46" i="12"/>
  <c r="AG62" i="11"/>
  <c r="AE19" i="11"/>
  <c r="AE18" i="11"/>
  <c r="AE17" i="11"/>
  <c r="AG15" i="11"/>
  <c r="AF21" i="11"/>
  <c r="AF20" i="11"/>
  <c r="AX55" i="11"/>
  <c r="AF19" i="11"/>
  <c r="AH37" i="11"/>
  <c r="AF37" i="11"/>
  <c r="AH36" i="11"/>
  <c r="AF36" i="11"/>
  <c r="AH35" i="11"/>
  <c r="AF35" i="11"/>
  <c r="AH34" i="11"/>
  <c r="AF34" i="11"/>
  <c r="AH33" i="11"/>
  <c r="AF33" i="11"/>
  <c r="AH32" i="11"/>
  <c r="AF32" i="11"/>
  <c r="AH31" i="11"/>
  <c r="AF31" i="11"/>
  <c r="AH30" i="11"/>
  <c r="AF30" i="11"/>
  <c r="AH29" i="11"/>
  <c r="AF29" i="11"/>
  <c r="AH28" i="11"/>
  <c r="AF28" i="11"/>
  <c r="AH27" i="11"/>
  <c r="AF27" i="11"/>
  <c r="AH26" i="11"/>
  <c r="AF26" i="11"/>
  <c r="AH25" i="11"/>
  <c r="AF25" i="11"/>
  <c r="AH24" i="11"/>
  <c r="AF24" i="11"/>
  <c r="AH23" i="11"/>
  <c r="AF23" i="11"/>
  <c r="AH22" i="11"/>
  <c r="AF22" i="11"/>
  <c r="AE38" i="11"/>
  <c r="AG37" i="11"/>
  <c r="AE37" i="11"/>
  <c r="AG36" i="11"/>
  <c r="AE36" i="11"/>
  <c r="AG35" i="11"/>
  <c r="AE35" i="11"/>
  <c r="AG34" i="11"/>
  <c r="AE34" i="11"/>
  <c r="AG33" i="11"/>
  <c r="AE33" i="11"/>
  <c r="AG32" i="11"/>
  <c r="AE32" i="11"/>
  <c r="AG31" i="11"/>
  <c r="AE31" i="11"/>
  <c r="AG30" i="11"/>
  <c r="AE30" i="11"/>
  <c r="AG29" i="11"/>
  <c r="AE29" i="11"/>
  <c r="AG28" i="11"/>
  <c r="AE28" i="11"/>
  <c r="AG27" i="11"/>
  <c r="AE27" i="11"/>
  <c r="AG26" i="11"/>
  <c r="AE26" i="11"/>
  <c r="AG25" i="11"/>
  <c r="AE25" i="11"/>
  <c r="AG24" i="11"/>
  <c r="AE24" i="11"/>
  <c r="AG23" i="11"/>
  <c r="AE23" i="11"/>
  <c r="AG22" i="11"/>
  <c r="AE22" i="11"/>
  <c r="AE16" i="11"/>
  <c r="AG60" i="11"/>
  <c r="AG50" i="11"/>
  <c r="AF17" i="11"/>
  <c r="AH20" i="11"/>
  <c r="AH19" i="11"/>
  <c r="AX57" i="11"/>
  <c r="AG52" i="11"/>
  <c r="AX49" i="11"/>
  <c r="AX62" i="11"/>
  <c r="I37" i="12"/>
  <c r="V37" i="12" s="1"/>
  <c r="AG57" i="11"/>
  <c r="I26" i="12"/>
  <c r="V26" i="12" s="1"/>
  <c r="AX54" i="11"/>
  <c r="I21" i="12"/>
  <c r="V21" i="12" s="1"/>
  <c r="AG55" i="11"/>
  <c r="I22" i="12"/>
  <c r="V22" i="12" s="1"/>
  <c r="AX56" i="11"/>
  <c r="AX60" i="11"/>
  <c r="AG16" i="11"/>
  <c r="AH18" i="11"/>
  <c r="AH17" i="11"/>
  <c r="AG61" i="11"/>
  <c r="I34" i="12"/>
  <c r="V34" i="12" s="1"/>
  <c r="AX58" i="11"/>
  <c r="I29" i="12"/>
  <c r="V29" i="12" s="1"/>
  <c r="AG53" i="11"/>
  <c r="I18" i="12"/>
  <c r="AX50" i="11"/>
  <c r="I13" i="12"/>
  <c r="V13" i="12" s="1"/>
  <c r="AG51" i="11"/>
  <c r="I14" i="12"/>
  <c r="V14" i="12" s="1"/>
  <c r="AG64" i="11"/>
  <c r="AX61" i="11"/>
  <c r="AG56" i="11"/>
  <c r="AX53" i="11"/>
  <c r="AG54" i="11"/>
  <c r="AX51" i="11"/>
  <c r="AX64" i="11"/>
  <c r="AX52" i="11"/>
  <c r="AG18" i="11"/>
  <c r="AG17" i="11"/>
  <c r="AG63" i="11"/>
  <c r="AG59" i="11"/>
  <c r="AH16" i="11"/>
  <c r="AF16" i="11"/>
  <c r="AF18" i="11"/>
  <c r="V18" i="12" l="1"/>
  <c r="H46" i="12"/>
  <c r="I48" i="12"/>
  <c r="AE39" i="11"/>
  <c r="H47" i="12"/>
  <c r="AN16" i="11"/>
  <c r="AN15" i="11"/>
  <c r="AN14" i="11"/>
  <c r="AO14" i="11" s="1"/>
  <c r="AU14" i="11" l="1"/>
  <c r="AO16" i="11"/>
  <c r="P8" i="12" s="1"/>
  <c r="AU15" i="11"/>
  <c r="H48" i="12"/>
  <c r="K46" i="12"/>
  <c r="J46" i="12"/>
  <c r="J47" i="12"/>
  <c r="K47" i="12"/>
  <c r="AO15" i="11"/>
  <c r="AA20" i="4" s="1"/>
  <c r="AR14" i="11"/>
  <c r="K48" i="12" l="1"/>
  <c r="J48" i="12"/>
  <c r="AP16" i="11"/>
  <c r="AR16" i="11"/>
  <c r="AQ16" i="11"/>
  <c r="AA21" i="4"/>
  <c r="R8" i="12"/>
  <c r="N47" i="12" s="1"/>
  <c r="P7" i="12"/>
  <c r="AQ15" i="11"/>
  <c r="AP15" i="11"/>
  <c r="AR15" i="11"/>
  <c r="AP14" i="11"/>
  <c r="AQ14" i="11"/>
  <c r="AL56" i="11" l="1"/>
  <c r="O25" i="12" s="1"/>
  <c r="AJ62" i="11"/>
  <c r="M37" i="12" s="1"/>
  <c r="AJ55" i="11"/>
  <c r="M23" i="12" s="1"/>
  <c r="AJ60" i="11"/>
  <c r="M33" i="12" s="1"/>
  <c r="AM61" i="11"/>
  <c r="P35" i="12" s="1"/>
  <c r="AK59" i="11"/>
  <c r="N31" i="12" s="1"/>
  <c r="AM62" i="11"/>
  <c r="P37" i="12" s="1"/>
  <c r="AM56" i="11"/>
  <c r="P25" i="12" s="1"/>
  <c r="AL57" i="11"/>
  <c r="O27" i="12" s="1"/>
  <c r="AK63" i="11"/>
  <c r="N39" i="12" s="1"/>
  <c r="AJ64" i="11"/>
  <c r="M41" i="12" s="1"/>
  <c r="AK56" i="11"/>
  <c r="N25" i="12" s="1"/>
  <c r="AL49" i="11"/>
  <c r="O11" i="12" s="1"/>
  <c r="AJ50" i="11"/>
  <c r="M13" i="12" s="1"/>
  <c r="AM51" i="11"/>
  <c r="P15" i="12" s="1"/>
  <c r="AK62" i="11"/>
  <c r="N37" i="12" s="1"/>
  <c r="AK51" i="11"/>
  <c r="N15" i="12" s="1"/>
  <c r="AJ54" i="11"/>
  <c r="M21" i="12" s="1"/>
  <c r="AL60" i="11"/>
  <c r="O33" i="12" s="1"/>
  <c r="AM60" i="11"/>
  <c r="P33" i="12" s="1"/>
  <c r="AK61" i="11"/>
  <c r="N35" i="12" s="1"/>
  <c r="AL54" i="11"/>
  <c r="O21" i="12" s="1"/>
  <c r="AJ63" i="11"/>
  <c r="M39" i="12" s="1"/>
  <c r="AL64" i="11"/>
  <c r="O41" i="12" s="1"/>
  <c r="AM57" i="11"/>
  <c r="P27" i="12" s="1"/>
  <c r="AK57" i="11"/>
  <c r="N27" i="12" s="1"/>
  <c r="AM55" i="11"/>
  <c r="P23" i="12" s="1"/>
  <c r="AM54" i="11"/>
  <c r="P21" i="12" s="1"/>
  <c r="AL50" i="11"/>
  <c r="O13" i="12" s="1"/>
  <c r="AM63" i="11"/>
  <c r="P39" i="12" s="1"/>
  <c r="AJ49" i="11"/>
  <c r="M11" i="12" s="1"/>
  <c r="AL51" i="11"/>
  <c r="O15" i="12" s="1"/>
  <c r="AK54" i="11"/>
  <c r="N21" i="12" s="1"/>
  <c r="AL52" i="11"/>
  <c r="O17" i="12" s="1"/>
  <c r="AM53" i="11"/>
  <c r="P19" i="12" s="1"/>
  <c r="AK49" i="11"/>
  <c r="N11" i="12" s="1"/>
  <c r="AK50" i="11"/>
  <c r="N13" i="12" s="1"/>
  <c r="AJ57" i="11"/>
  <c r="M27" i="12" s="1"/>
  <c r="AL59" i="11"/>
  <c r="O31" i="12" s="1"/>
  <c r="AJ59" i="11"/>
  <c r="M31" i="12" s="1"/>
  <c r="AL61" i="11"/>
  <c r="O35" i="12" s="1"/>
  <c r="AK53" i="11"/>
  <c r="N19" i="12" s="1"/>
  <c r="AM50" i="11"/>
  <c r="P13" i="12" s="1"/>
  <c r="AM52" i="11"/>
  <c r="P17" i="12" s="1"/>
  <c r="AJ61" i="11"/>
  <c r="M35" i="12" s="1"/>
  <c r="AL63" i="11"/>
  <c r="O39" i="12" s="1"/>
  <c r="AL58" i="11"/>
  <c r="O29" i="12" s="1"/>
  <c r="AM64" i="11"/>
  <c r="P41" i="12" s="1"/>
  <c r="AM59" i="11"/>
  <c r="P31" i="12" s="1"/>
  <c r="AJ51" i="11"/>
  <c r="AJ52" i="11"/>
  <c r="M17" i="12" s="1"/>
  <c r="AL53" i="11"/>
  <c r="O19" i="12" s="1"/>
  <c r="AM49" i="11"/>
  <c r="P11" i="12" s="1"/>
  <c r="AK60" i="11"/>
  <c r="N33" i="12" s="1"/>
  <c r="AK64" i="11"/>
  <c r="N41" i="12" s="1"/>
  <c r="AK52" i="11"/>
  <c r="N17" i="12" s="1"/>
  <c r="AK55" i="11"/>
  <c r="N23" i="12" s="1"/>
  <c r="AJ53" i="11"/>
  <c r="M19" i="12" s="1"/>
  <c r="AJ56" i="11"/>
  <c r="M25" i="12" s="1"/>
  <c r="AL55" i="11"/>
  <c r="O23" i="12" s="1"/>
  <c r="AM58" i="11"/>
  <c r="P29" i="12" s="1"/>
  <c r="AL62" i="11"/>
  <c r="O37" i="12" s="1"/>
  <c r="AJ58" i="11"/>
  <c r="M29" i="12" s="1"/>
  <c r="AK58" i="11"/>
  <c r="N29" i="12" s="1"/>
  <c r="B64" i="11"/>
  <c r="R7" i="12"/>
  <c r="N46" i="12" s="1"/>
  <c r="B54" i="11"/>
  <c r="C56" i="11"/>
  <c r="S49" i="11"/>
  <c r="M10" i="12" s="1"/>
  <c r="D56" i="11"/>
  <c r="C50" i="11"/>
  <c r="E61" i="11"/>
  <c r="C53" i="11"/>
  <c r="C51" i="11"/>
  <c r="S51" i="11"/>
  <c r="M14" i="12" s="1"/>
  <c r="S54" i="11"/>
  <c r="M20" i="12" s="1"/>
  <c r="D63" i="11"/>
  <c r="C60" i="11"/>
  <c r="E60" i="11"/>
  <c r="C58" i="11"/>
  <c r="D55" i="11"/>
  <c r="S62" i="11"/>
  <c r="M36" i="12" s="1"/>
  <c r="D54" i="11"/>
  <c r="U59" i="11"/>
  <c r="O30" i="12" s="1"/>
  <c r="B52" i="11"/>
  <c r="E50" i="11"/>
  <c r="E52" i="11"/>
  <c r="B61" i="11"/>
  <c r="E55" i="11"/>
  <c r="E53" i="11"/>
  <c r="V50" i="11"/>
  <c r="P12" i="12" s="1"/>
  <c r="U58" i="11"/>
  <c r="O28" i="12" s="1"/>
  <c r="V57" i="11"/>
  <c r="P26" i="12" s="1"/>
  <c r="T63" i="11"/>
  <c r="N38" i="12" s="1"/>
  <c r="E49" i="11"/>
  <c r="U53" i="11"/>
  <c r="O18" i="12" s="1"/>
  <c r="T55" i="11"/>
  <c r="N22" i="12" s="1"/>
  <c r="B59" i="11"/>
  <c r="B56" i="11"/>
  <c r="E51" i="11"/>
  <c r="V49" i="11"/>
  <c r="P10" i="12" s="1"/>
  <c r="D51" i="11"/>
  <c r="B62" i="11"/>
  <c r="S57" i="11"/>
  <c r="M26" i="12" s="1"/>
  <c r="D50" i="11"/>
  <c r="U50" i="11"/>
  <c r="O12" i="12" s="1"/>
  <c r="B60" i="11"/>
  <c r="C52" i="11"/>
  <c r="E63" i="11"/>
  <c r="T64" i="11"/>
  <c r="N40" i="12" s="1"/>
  <c r="E58" i="11"/>
  <c r="C55" i="11"/>
  <c r="B50" i="11"/>
  <c r="B53" i="11"/>
  <c r="D59" i="11"/>
  <c r="D52" i="11"/>
  <c r="C64" i="11"/>
  <c r="V60" i="11"/>
  <c r="P32" i="12" s="1"/>
  <c r="T58" i="11"/>
  <c r="N28" i="12" s="1"/>
  <c r="B51" i="11"/>
  <c r="C57" i="11"/>
  <c r="D57" i="11"/>
  <c r="U64" i="11"/>
  <c r="O40" i="12" s="1"/>
  <c r="V63" i="11"/>
  <c r="P38" i="12" s="1"/>
  <c r="V55" i="11"/>
  <c r="P22" i="12" s="1"/>
  <c r="T60" i="11"/>
  <c r="N32" i="12" s="1"/>
  <c r="U61" i="11"/>
  <c r="O34" i="12" s="1"/>
  <c r="T59" i="11"/>
  <c r="N30" i="12" s="1"/>
  <c r="T51" i="11"/>
  <c r="N14" i="12" s="1"/>
  <c r="U51" i="11"/>
  <c r="O14" i="12" s="1"/>
  <c r="V52" i="11"/>
  <c r="P16" i="12" s="1"/>
  <c r="U62" i="11"/>
  <c r="O36" i="12" s="1"/>
  <c r="U54" i="11"/>
  <c r="V58" i="11"/>
  <c r="P28" i="12" s="1"/>
  <c r="S59" i="11"/>
  <c r="S64" i="11"/>
  <c r="M40" i="12" s="1"/>
  <c r="B58" i="11"/>
  <c r="T61" i="11"/>
  <c r="N34" i="12" s="1"/>
  <c r="T53" i="11"/>
  <c r="N18" i="12" s="1"/>
  <c r="U55" i="11"/>
  <c r="V56" i="11"/>
  <c r="P24" i="12" s="1"/>
  <c r="S50" i="11"/>
  <c r="M12" i="12" s="1"/>
  <c r="T50" i="11"/>
  <c r="N12" i="12" s="1"/>
  <c r="V61" i="11"/>
  <c r="P34" i="12" s="1"/>
  <c r="V53" i="11"/>
  <c r="P18" i="12" s="1"/>
  <c r="T56" i="11"/>
  <c r="N24" i="12" s="1"/>
  <c r="U57" i="11"/>
  <c r="O26" i="12" s="1"/>
  <c r="T57" i="11"/>
  <c r="N26" i="12" s="1"/>
  <c r="U63" i="11"/>
  <c r="O38" i="12" s="1"/>
  <c r="V64" i="11"/>
  <c r="P40" i="12" s="1"/>
  <c r="T49" i="11"/>
  <c r="N10" i="12" s="1"/>
  <c r="U60" i="11"/>
  <c r="O32" i="12" s="1"/>
  <c r="U52" i="11"/>
  <c r="O16" i="12" s="1"/>
  <c r="V54" i="11"/>
  <c r="P20" i="12" s="1"/>
  <c r="S55" i="11"/>
  <c r="M22" i="12" s="1"/>
  <c r="U56" i="11"/>
  <c r="O24" i="12" s="1"/>
  <c r="V62" i="11"/>
  <c r="P36" i="12" s="1"/>
  <c r="S63" i="11"/>
  <c r="M38" i="12" s="1"/>
  <c r="S60" i="11"/>
  <c r="S52" i="11"/>
  <c r="S53" i="11"/>
  <c r="M18" i="12" s="1"/>
  <c r="T54" i="11"/>
  <c r="N20" i="12" s="1"/>
  <c r="S58" i="11"/>
  <c r="M28" i="12" s="1"/>
  <c r="U49" i="11"/>
  <c r="O10" i="12" s="1"/>
  <c r="S56" i="11"/>
  <c r="M24" i="12" s="1"/>
  <c r="S61" i="11"/>
  <c r="T62" i="11"/>
  <c r="N36" i="12" s="1"/>
  <c r="V59" i="11"/>
  <c r="P30" i="12" s="1"/>
  <c r="V51" i="11"/>
  <c r="P14" i="12" s="1"/>
  <c r="T52" i="11"/>
  <c r="N16" i="12" s="1"/>
  <c r="B57" i="11"/>
  <c r="C63" i="11"/>
  <c r="C49" i="11"/>
  <c r="D49" i="11"/>
  <c r="E56" i="11"/>
  <c r="D62" i="11"/>
  <c r="D64" i="11"/>
  <c r="B49" i="11"/>
  <c r="E64" i="11"/>
  <c r="B63" i="11"/>
  <c r="B55" i="11"/>
  <c r="C59" i="11"/>
  <c r="C61" i="11"/>
  <c r="E62" i="11"/>
  <c r="E54" i="11"/>
  <c r="D58" i="11"/>
  <c r="D60" i="11"/>
  <c r="C62" i="11"/>
  <c r="C54" i="11"/>
  <c r="E59" i="11"/>
  <c r="D61" i="11"/>
  <c r="D53" i="11"/>
  <c r="E57" i="11"/>
  <c r="M15" i="12"/>
  <c r="AO56" i="11" l="1"/>
  <c r="R25" i="12" s="1"/>
  <c r="R47" i="12"/>
  <c r="AN52" i="11"/>
  <c r="Q17" i="12" s="1"/>
  <c r="T17" i="12" s="1"/>
  <c r="AJ65" i="11"/>
  <c r="AO49" i="11"/>
  <c r="R11" i="12" s="1"/>
  <c r="AN50" i="11"/>
  <c r="AQ50" i="11" s="1"/>
  <c r="X13" i="12" s="1"/>
  <c r="AO62" i="11"/>
  <c r="R37" i="12" s="1"/>
  <c r="AN60" i="11"/>
  <c r="AQ60" i="11" s="1"/>
  <c r="X33" i="12" s="1"/>
  <c r="AN56" i="11"/>
  <c r="AQ56" i="11" s="1"/>
  <c r="X25" i="12" s="1"/>
  <c r="AO52" i="11"/>
  <c r="R17" i="12" s="1"/>
  <c r="AO50" i="11"/>
  <c r="R13" i="12" s="1"/>
  <c r="S47" i="12"/>
  <c r="AN54" i="11"/>
  <c r="AQ54" i="11" s="1"/>
  <c r="X21" i="12" s="1"/>
  <c r="AO51" i="11"/>
  <c r="R15" i="12" s="1"/>
  <c r="AM65" i="11"/>
  <c r="AO64" i="11"/>
  <c r="R41" i="12" s="1"/>
  <c r="AO63" i="11"/>
  <c r="R39" i="12" s="1"/>
  <c r="Q47" i="12"/>
  <c r="AN62" i="11"/>
  <c r="Q37" i="12" s="1"/>
  <c r="T37" i="12" s="1"/>
  <c r="AN63" i="11"/>
  <c r="Q39" i="12" s="1"/>
  <c r="T39" i="12" s="1"/>
  <c r="AO58" i="11"/>
  <c r="R29" i="12" s="1"/>
  <c r="AL65" i="11"/>
  <c r="AN55" i="11"/>
  <c r="Q23" i="12" s="1"/>
  <c r="T23" i="12" s="1"/>
  <c r="AN64" i="11"/>
  <c r="AP64" i="11" s="1"/>
  <c r="AO61" i="11"/>
  <c r="R35" i="12" s="1"/>
  <c r="AN61" i="11"/>
  <c r="AP61" i="11" s="1"/>
  <c r="AN58" i="11"/>
  <c r="AP58" i="11" s="1"/>
  <c r="AO59" i="11"/>
  <c r="R31" i="12" s="1"/>
  <c r="AO60" i="11"/>
  <c r="R33" i="12" s="1"/>
  <c r="AN53" i="11"/>
  <c r="Q19" i="12" s="1"/>
  <c r="T19" i="12" s="1"/>
  <c r="AN49" i="11"/>
  <c r="AP49" i="11" s="1"/>
  <c r="AO54" i="11"/>
  <c r="R21" i="12" s="1"/>
  <c r="AO55" i="11"/>
  <c r="R23" i="12" s="1"/>
  <c r="AN59" i="11"/>
  <c r="AP59" i="11" s="1"/>
  <c r="AO53" i="11"/>
  <c r="R19" i="12" s="1"/>
  <c r="AN51" i="11"/>
  <c r="Q15" i="12" s="1"/>
  <c r="T15" i="12" s="1"/>
  <c r="G52" i="11"/>
  <c r="X50" i="11"/>
  <c r="R12" i="12" s="1"/>
  <c r="F53" i="11"/>
  <c r="I53" i="11" s="1"/>
  <c r="G57" i="11"/>
  <c r="G50" i="11"/>
  <c r="F52" i="11"/>
  <c r="I52" i="11" s="1"/>
  <c r="F50" i="11"/>
  <c r="I50" i="11" s="1"/>
  <c r="F57" i="11"/>
  <c r="I57" i="11" s="1"/>
  <c r="X60" i="11"/>
  <c r="R32" i="12" s="1"/>
  <c r="W63" i="11"/>
  <c r="Y63" i="11" s="1"/>
  <c r="W58" i="11"/>
  <c r="Z58" i="11" s="1"/>
  <c r="X28" i="12" s="1"/>
  <c r="X51" i="11"/>
  <c r="R14" i="12" s="1"/>
  <c r="F61" i="11"/>
  <c r="I61" i="11" s="1"/>
  <c r="X61" i="11"/>
  <c r="R34" i="12" s="1"/>
  <c r="W50" i="11"/>
  <c r="Q12" i="12" s="1"/>
  <c r="T12" i="12" s="1"/>
  <c r="W52" i="11"/>
  <c r="Y52" i="11" s="1"/>
  <c r="X54" i="11"/>
  <c r="R20" i="12" s="1"/>
  <c r="F51" i="11"/>
  <c r="I51" i="11" s="1"/>
  <c r="M32" i="12"/>
  <c r="F55" i="11"/>
  <c r="I55" i="11" s="1"/>
  <c r="G60" i="11"/>
  <c r="F56" i="11"/>
  <c r="I56" i="11" s="1"/>
  <c r="G51" i="11"/>
  <c r="W64" i="11"/>
  <c r="Z64" i="11" s="1"/>
  <c r="X40" i="12" s="1"/>
  <c r="G53" i="11"/>
  <c r="M34" i="12"/>
  <c r="AN57" i="11"/>
  <c r="G59" i="11"/>
  <c r="B65" i="11"/>
  <c r="G62" i="11"/>
  <c r="W49" i="11"/>
  <c r="Z49" i="11" s="1"/>
  <c r="X10" i="12" s="1"/>
  <c r="W60" i="11"/>
  <c r="Y60" i="11" s="1"/>
  <c r="M16" i="12"/>
  <c r="O20" i="12"/>
  <c r="X64" i="11"/>
  <c r="R40" i="12" s="1"/>
  <c r="W61" i="11"/>
  <c r="Z61" i="11" s="1"/>
  <c r="X34" i="12" s="1"/>
  <c r="W55" i="11"/>
  <c r="Z55" i="11" s="1"/>
  <c r="X22" i="12" s="1"/>
  <c r="G55" i="11"/>
  <c r="G54" i="11"/>
  <c r="G58" i="11"/>
  <c r="X55" i="11"/>
  <c r="R22" i="12" s="1"/>
  <c r="W59" i="11"/>
  <c r="Z59" i="11" s="1"/>
  <c r="X30" i="12" s="1"/>
  <c r="W62" i="11"/>
  <c r="Q36" i="12" s="1"/>
  <c r="T36" i="12" s="1"/>
  <c r="X58" i="11"/>
  <c r="R28" i="12" s="1"/>
  <c r="F62" i="11"/>
  <c r="I62" i="11" s="1"/>
  <c r="G64" i="11"/>
  <c r="G49" i="11"/>
  <c r="X53" i="11"/>
  <c r="R18" i="12" s="1"/>
  <c r="X63" i="11"/>
  <c r="R38" i="12" s="1"/>
  <c r="U65" i="11"/>
  <c r="P47" i="12"/>
  <c r="S65" i="11"/>
  <c r="M30" i="12"/>
  <c r="X49" i="11"/>
  <c r="F49" i="11"/>
  <c r="I49" i="11" s="1"/>
  <c r="X56" i="11"/>
  <c r="R24" i="12" s="1"/>
  <c r="V65" i="11"/>
  <c r="Q46" i="12"/>
  <c r="X59" i="11"/>
  <c r="R30" i="12" s="1"/>
  <c r="G56" i="11"/>
  <c r="G61" i="11"/>
  <c r="W57" i="11"/>
  <c r="Y57" i="11" s="1"/>
  <c r="W56" i="11"/>
  <c r="Y56" i="11" s="1"/>
  <c r="X62" i="11"/>
  <c r="R36" i="12" s="1"/>
  <c r="O22" i="12"/>
  <c r="D65" i="11"/>
  <c r="W53" i="11"/>
  <c r="Z53" i="11" s="1"/>
  <c r="X18" i="12" s="1"/>
  <c r="W54" i="11"/>
  <c r="Q20" i="12" s="1"/>
  <c r="T65" i="11"/>
  <c r="W51" i="11"/>
  <c r="Y51" i="11" s="1"/>
  <c r="X57" i="11"/>
  <c r="R26" i="12" s="1"/>
  <c r="X52" i="11"/>
  <c r="R16" i="12" s="1"/>
  <c r="F60" i="11"/>
  <c r="I60" i="11" s="1"/>
  <c r="F59" i="11"/>
  <c r="AO57" i="11"/>
  <c r="R27" i="12" s="1"/>
  <c r="E65" i="11"/>
  <c r="C65" i="11"/>
  <c r="F54" i="11"/>
  <c r="I54" i="11" s="1"/>
  <c r="F64" i="11"/>
  <c r="G63" i="11"/>
  <c r="F58" i="11"/>
  <c r="I58" i="11" s="1"/>
  <c r="F63" i="11"/>
  <c r="AK65" i="11"/>
  <c r="S46" i="12"/>
  <c r="Q25" i="12" l="1"/>
  <c r="T25" i="12" s="1"/>
  <c r="AP53" i="11"/>
  <c r="AP52" i="11"/>
  <c r="AQ52" i="11"/>
  <c r="X17" i="12" s="1"/>
  <c r="AQ55" i="11"/>
  <c r="X23" i="12" s="1"/>
  <c r="Q33" i="12"/>
  <c r="T33" i="12" s="1"/>
  <c r="AP50" i="11"/>
  <c r="AQ53" i="11"/>
  <c r="X19" i="12" s="1"/>
  <c r="AP55" i="11"/>
  <c r="AP54" i="11"/>
  <c r="AP51" i="11"/>
  <c r="AQ49" i="11"/>
  <c r="X11" i="12" s="1"/>
  <c r="AQ63" i="11"/>
  <c r="X39" i="12" s="1"/>
  <c r="Q13" i="12"/>
  <c r="AA13" i="12" s="1"/>
  <c r="AP60" i="11"/>
  <c r="AQ51" i="11"/>
  <c r="X15" i="12" s="1"/>
  <c r="AP63" i="11"/>
  <c r="Q21" i="12"/>
  <c r="T21" i="12" s="1"/>
  <c r="AP56" i="11"/>
  <c r="Q41" i="12"/>
  <c r="T41" i="12" s="1"/>
  <c r="AQ64" i="11"/>
  <c r="X41" i="12" s="1"/>
  <c r="AQ59" i="11"/>
  <c r="X31" i="12" s="1"/>
  <c r="Q11" i="12"/>
  <c r="T11" i="12" s="1"/>
  <c r="Q31" i="12"/>
  <c r="T31" i="12" s="1"/>
  <c r="Q29" i="12"/>
  <c r="T29" i="12" s="1"/>
  <c r="U47" i="12"/>
  <c r="AQ58" i="11"/>
  <c r="X29" i="12" s="1"/>
  <c r="AO65" i="11"/>
  <c r="Q35" i="12"/>
  <c r="T35" i="12" s="1"/>
  <c r="AQ62" i="11"/>
  <c r="X37" i="12" s="1"/>
  <c r="R10" i="12"/>
  <c r="U46" i="12" s="1"/>
  <c r="X65" i="11"/>
  <c r="G65" i="11"/>
  <c r="AQ61" i="11"/>
  <c r="X35" i="12" s="1"/>
  <c r="AP62" i="11"/>
  <c r="AN65" i="11"/>
  <c r="U19" i="12"/>
  <c r="Z19" i="12"/>
  <c r="U15" i="12"/>
  <c r="Z15" i="12"/>
  <c r="AA15" i="12"/>
  <c r="AA19" i="12"/>
  <c r="H51" i="11"/>
  <c r="Q27" i="12"/>
  <c r="T27" i="12" s="1"/>
  <c r="AQ57" i="11"/>
  <c r="X27" i="12" s="1"/>
  <c r="AA37" i="12"/>
  <c r="U37" i="12"/>
  <c r="Z37" i="12"/>
  <c r="Z39" i="12"/>
  <c r="AA39" i="12"/>
  <c r="U39" i="12"/>
  <c r="U17" i="12"/>
  <c r="Z17" i="12"/>
  <c r="AA17" i="12"/>
  <c r="Y49" i="11"/>
  <c r="Z50" i="11"/>
  <c r="X12" i="12" s="1"/>
  <c r="H57" i="11"/>
  <c r="Q16" i="12"/>
  <c r="T16" i="12" s="1"/>
  <c r="Y64" i="11"/>
  <c r="H53" i="11"/>
  <c r="Z52" i="11"/>
  <c r="X16" i="12" s="1"/>
  <c r="Q34" i="12"/>
  <c r="T34" i="12" s="1"/>
  <c r="Q10" i="12"/>
  <c r="Y58" i="11"/>
  <c r="H49" i="11"/>
  <c r="Q28" i="12"/>
  <c r="T28" i="12" s="1"/>
  <c r="Y61" i="11"/>
  <c r="H52" i="11"/>
  <c r="Q40" i="12"/>
  <c r="T40" i="12" s="1"/>
  <c r="Y55" i="11"/>
  <c r="H50" i="11"/>
  <c r="AP57" i="11"/>
  <c r="T20" i="12"/>
  <c r="Q38" i="12"/>
  <c r="T38" i="12" s="1"/>
  <c r="Q26" i="12"/>
  <c r="AA26" i="12" s="1"/>
  <c r="Z63" i="11"/>
  <c r="X38" i="12" s="1"/>
  <c r="Z57" i="11"/>
  <c r="X26" i="12" s="1"/>
  <c r="H62" i="11"/>
  <c r="H61" i="11"/>
  <c r="Q14" i="12"/>
  <c r="U14" i="12" s="1"/>
  <c r="Q22" i="12"/>
  <c r="Z22" i="12" s="1"/>
  <c r="H56" i="11"/>
  <c r="Y50" i="11"/>
  <c r="Q24" i="12"/>
  <c r="T24" i="12" s="1"/>
  <c r="Z56" i="11"/>
  <c r="X24" i="12" s="1"/>
  <c r="Y53" i="11"/>
  <c r="W65" i="11"/>
  <c r="Z54" i="11"/>
  <c r="X20" i="12" s="1"/>
  <c r="P46" i="12"/>
  <c r="Q32" i="12"/>
  <c r="T32" i="12" s="1"/>
  <c r="Z60" i="11"/>
  <c r="X32" i="12" s="1"/>
  <c r="Z51" i="11"/>
  <c r="X14" i="12" s="1"/>
  <c r="H55" i="11"/>
  <c r="F65" i="11"/>
  <c r="Y59" i="11"/>
  <c r="Y54" i="11"/>
  <c r="Z62" i="11"/>
  <c r="X36" i="12" s="1"/>
  <c r="Y62" i="11"/>
  <c r="Q18" i="12"/>
  <c r="T18" i="12" s="1"/>
  <c r="Q30" i="12"/>
  <c r="AA30" i="12" s="1"/>
  <c r="R46" i="12"/>
  <c r="H60" i="11"/>
  <c r="Z23" i="12"/>
  <c r="U23" i="12"/>
  <c r="AA23" i="12"/>
  <c r="I59" i="11"/>
  <c r="H59" i="11"/>
  <c r="I64" i="11"/>
  <c r="H64" i="11"/>
  <c r="I63" i="11"/>
  <c r="H63" i="11"/>
  <c r="H58" i="11"/>
  <c r="H54" i="11"/>
  <c r="Z36" i="12"/>
  <c r="AA36" i="12"/>
  <c r="U36" i="12"/>
  <c r="Z20" i="12"/>
  <c r="AA20" i="12"/>
  <c r="U20" i="12"/>
  <c r="Z12" i="12"/>
  <c r="AA12" i="12"/>
  <c r="U12" i="12"/>
  <c r="Z25" i="12" l="1"/>
  <c r="U25" i="12"/>
  <c r="AA25" i="12"/>
  <c r="Z33" i="12"/>
  <c r="U33" i="12"/>
  <c r="U21" i="12"/>
  <c r="AA21" i="12"/>
  <c r="Z21" i="12"/>
  <c r="AA33" i="12"/>
  <c r="U31" i="12"/>
  <c r="Z13" i="12"/>
  <c r="U13" i="12"/>
  <c r="T13" i="12"/>
  <c r="Z35" i="12"/>
  <c r="Z41" i="12"/>
  <c r="Z31" i="12"/>
  <c r="U29" i="12"/>
  <c r="AA29" i="12"/>
  <c r="AA31" i="12"/>
  <c r="U35" i="12"/>
  <c r="AA41" i="12"/>
  <c r="AA35" i="12"/>
  <c r="AA11" i="12"/>
  <c r="Z29" i="12"/>
  <c r="Z11" i="12"/>
  <c r="U11" i="12"/>
  <c r="U41" i="12"/>
  <c r="T10" i="12"/>
  <c r="AA9" i="12"/>
  <c r="Z27" i="12"/>
  <c r="T47" i="12"/>
  <c r="W47" i="12" s="1"/>
  <c r="U27" i="12"/>
  <c r="AA27" i="12"/>
  <c r="Z26" i="12"/>
  <c r="U16" i="12"/>
  <c r="AA10" i="12"/>
  <c r="Z10" i="12"/>
  <c r="U10" i="12"/>
  <c r="AA16" i="12"/>
  <c r="Z16" i="12"/>
  <c r="U22" i="12"/>
  <c r="U34" i="12"/>
  <c r="U38" i="12"/>
  <c r="AA38" i="12"/>
  <c r="Z38" i="12"/>
  <c r="AA34" i="12"/>
  <c r="Z34" i="12"/>
  <c r="AA40" i="12"/>
  <c r="Z40" i="12"/>
  <c r="U40" i="12"/>
  <c r="AA14" i="12"/>
  <c r="T26" i="12"/>
  <c r="U28" i="12"/>
  <c r="U32" i="12"/>
  <c r="T30" i="12"/>
  <c r="Z14" i="12"/>
  <c r="AA28" i="12"/>
  <c r="Z30" i="12"/>
  <c r="AA32" i="12"/>
  <c r="Z28" i="12"/>
  <c r="U26" i="12"/>
  <c r="T14" i="12"/>
  <c r="U18" i="12"/>
  <c r="AA24" i="12"/>
  <c r="Z24" i="12"/>
  <c r="AA18" i="12"/>
  <c r="T22" i="12"/>
  <c r="U24" i="12"/>
  <c r="T46" i="12"/>
  <c r="W46" i="12" s="1"/>
  <c r="Z32" i="12"/>
  <c r="AA22" i="12"/>
  <c r="Z18" i="12"/>
  <c r="U30" i="12"/>
  <c r="V47" i="12" l="1"/>
  <c r="V46" i="12"/>
  <c r="AG53" i="4"/>
  <c r="AF24" i="4"/>
  <c r="AG30" i="4"/>
  <c r="AG34" i="4"/>
  <c r="AG50" i="4"/>
  <c r="AG42" i="4"/>
  <c r="AG36" i="4"/>
  <c r="AG40" i="4"/>
  <c r="AG44" i="4"/>
  <c r="AG28" i="4"/>
  <c r="AG48" i="4"/>
  <c r="AG54" i="4"/>
  <c r="AG26" i="4"/>
  <c r="AG32" i="4"/>
  <c r="AG52" i="4"/>
  <c r="AG38" i="4"/>
  <c r="AG46" i="4"/>
  <c r="AG24" i="4"/>
  <c r="AG51" i="4"/>
  <c r="AG49" i="4"/>
  <c r="AF49" i="4" l="1"/>
  <c r="AG47" i="4"/>
  <c r="AF42" i="4"/>
  <c r="AF48" i="4"/>
  <c r="AF44" i="4"/>
  <c r="AF50" i="4"/>
  <c r="AF54" i="4"/>
  <c r="AF46" i="4"/>
  <c r="AF40" i="4"/>
  <c r="AF52" i="4"/>
  <c r="AF38" i="4"/>
  <c r="AF30" i="4"/>
  <c r="AF28" i="4"/>
  <c r="AF26" i="4"/>
  <c r="AF32" i="4"/>
  <c r="AF34" i="4"/>
  <c r="AF36" i="4"/>
  <c r="AG45" i="4"/>
  <c r="AG23" i="4"/>
  <c r="AG39" i="4"/>
  <c r="AG35" i="4"/>
  <c r="AG27" i="4"/>
  <c r="AG37" i="4"/>
  <c r="AG41" i="4"/>
  <c r="AG43" i="4"/>
  <c r="AG33" i="4"/>
  <c r="AG31" i="4"/>
  <c r="AG29" i="4"/>
  <c r="AG25" i="4"/>
  <c r="AF39" i="4" l="1"/>
  <c r="AF43" i="4"/>
  <c r="AF47" i="4"/>
  <c r="AF51" i="4"/>
  <c r="AF45" i="4"/>
  <c r="AF41" i="4"/>
  <c r="AF53" i="4"/>
  <c r="AF37" i="4"/>
  <c r="AF33" i="4"/>
  <c r="AF25" i="4"/>
  <c r="AF29" i="4"/>
  <c r="AF35" i="4"/>
  <c r="AF23" i="4"/>
  <c r="AF27" i="4"/>
  <c r="AF31" i="4"/>
  <c r="Z34" i="4" l="1"/>
  <c r="Z36" i="4"/>
  <c r="AA24" i="4"/>
  <c r="AA28" i="4"/>
  <c r="AA30" i="4"/>
  <c r="AA34" i="4"/>
  <c r="X24" i="4"/>
  <c r="Y24" i="4"/>
  <c r="AA36" i="4"/>
  <c r="Z24" i="4"/>
  <c r="Z28" i="4"/>
  <c r="Z32" i="4"/>
  <c r="Z30" i="4"/>
  <c r="AA32" i="4"/>
  <c r="Z26" i="4"/>
  <c r="Z23" i="4" l="1"/>
  <c r="AA37" i="4"/>
  <c r="AA23" i="4"/>
  <c r="AA27" i="4"/>
  <c r="AA31" i="4"/>
  <c r="AA35" i="4"/>
  <c r="AA39" i="4"/>
  <c r="AA43" i="4"/>
  <c r="Z47" i="4"/>
  <c r="AA51" i="4"/>
  <c r="Z25" i="4"/>
  <c r="Z31" i="4"/>
  <c r="Z39" i="4"/>
  <c r="Z43" i="4"/>
  <c r="Z51" i="4"/>
  <c r="AA38" i="4"/>
  <c r="AA40" i="4"/>
  <c r="AA42" i="4"/>
  <c r="AA44" i="4"/>
  <c r="AA46" i="4"/>
  <c r="AA48" i="4"/>
  <c r="AA50" i="4"/>
  <c r="AA52" i="4"/>
  <c r="AA54" i="4"/>
  <c r="Z38" i="4"/>
  <c r="X42" i="4"/>
  <c r="Z40" i="4"/>
  <c r="Z42" i="4"/>
  <c r="Z44" i="4"/>
  <c r="Z46" i="4"/>
  <c r="Z48" i="4"/>
  <c r="Z50" i="4"/>
  <c r="Z52" i="4"/>
  <c r="Z54" i="4"/>
  <c r="Y42" i="4"/>
  <c r="Y32" i="4"/>
  <c r="X26" i="4"/>
  <c r="X48" i="4"/>
  <c r="Y46" i="4"/>
  <c r="X44" i="4"/>
  <c r="Y26" i="4"/>
  <c r="Y50" i="4"/>
  <c r="X34" i="4"/>
  <c r="AA26" i="4"/>
  <c r="X28" i="4"/>
  <c r="X32" i="4"/>
  <c r="Y34" i="4"/>
  <c r="X40" i="4"/>
  <c r="X30" i="4"/>
  <c r="Y30" i="4"/>
  <c r="X54" i="4"/>
  <c r="Y28" i="4"/>
  <c r="Y36" i="4"/>
  <c r="X52" i="4"/>
  <c r="Y54" i="4"/>
  <c r="AA29" i="4"/>
  <c r="Z41" i="4"/>
  <c r="AC24" i="4"/>
  <c r="AC46" i="4"/>
  <c r="AB24" i="4"/>
  <c r="AA45" i="4"/>
  <c r="Z49" i="4"/>
  <c r="Y23" i="4"/>
  <c r="Z37" i="4"/>
  <c r="Z45" i="4"/>
  <c r="Z27" i="4"/>
  <c r="Z53" i="4"/>
  <c r="AA33" i="4"/>
  <c r="Z33" i="4"/>
  <c r="AA49" i="4"/>
  <c r="AA47" i="4"/>
  <c r="AA53" i="4"/>
  <c r="AA25" i="4"/>
  <c r="Z29" i="4"/>
  <c r="X38" i="4" l="1"/>
  <c r="Y52" i="4"/>
  <c r="X50" i="4"/>
  <c r="Y44" i="4"/>
  <c r="X36" i="4"/>
  <c r="X46" i="4"/>
  <c r="Y40" i="4"/>
  <c r="Y48" i="4"/>
  <c r="X41" i="4"/>
  <c r="Y49" i="4"/>
  <c r="X31" i="4"/>
  <c r="Y27" i="4"/>
  <c r="AC32" i="4"/>
  <c r="Y38" i="4"/>
  <c r="AA41" i="4"/>
  <c r="Y47" i="4"/>
  <c r="AC44" i="4"/>
  <c r="AC42" i="4"/>
  <c r="Y43" i="4"/>
  <c r="X45" i="4"/>
  <c r="X29" i="4"/>
  <c r="Y25" i="4"/>
  <c r="Y35" i="4"/>
  <c r="Y51" i="4"/>
  <c r="AC36" i="4"/>
  <c r="AC54" i="4"/>
  <c r="AC50" i="4"/>
  <c r="X37" i="4"/>
  <c r="X49" i="4"/>
  <c r="Y37" i="4"/>
  <c r="X47" i="4"/>
  <c r="AC40" i="4"/>
  <c r="Y31" i="4"/>
  <c r="Y39" i="4"/>
  <c r="Y41" i="4"/>
  <c r="X43" i="4"/>
  <c r="X35" i="4"/>
  <c r="X53" i="4"/>
  <c r="AC48" i="4"/>
  <c r="X39" i="4"/>
  <c r="Y33" i="4"/>
  <c r="Z35" i="4"/>
  <c r="Y53" i="4"/>
  <c r="AC34" i="4"/>
  <c r="AC52" i="4"/>
  <c r="X33" i="4"/>
  <c r="X51" i="4"/>
  <c r="AC38" i="4"/>
  <c r="Y29" i="4"/>
  <c r="Y45" i="4"/>
  <c r="AC30" i="4"/>
  <c r="AC28" i="4"/>
  <c r="AC26" i="4"/>
  <c r="AE24" i="4"/>
  <c r="X23" i="4"/>
  <c r="AH30" i="4"/>
  <c r="AB30" i="4"/>
  <c r="AH48" i="4"/>
  <c r="AB48" i="4"/>
  <c r="AH32" i="4"/>
  <c r="AB32" i="4"/>
  <c r="AH28" i="4"/>
  <c r="AB28" i="4"/>
  <c r="AH26" i="4"/>
  <c r="AB26" i="4"/>
  <c r="AH44" i="4"/>
  <c r="AB44" i="4"/>
  <c r="AH46" i="4"/>
  <c r="AB46" i="4"/>
  <c r="AH34" i="4"/>
  <c r="AB34" i="4"/>
  <c r="AH38" i="4"/>
  <c r="AB38" i="4"/>
  <c r="AD24" i="4"/>
  <c r="AH54" i="4"/>
  <c r="AB54" i="4"/>
  <c r="AH50" i="4"/>
  <c r="AB50" i="4"/>
  <c r="AH52" i="4"/>
  <c r="AB52" i="4"/>
  <c r="AH42" i="4"/>
  <c r="AB42" i="4"/>
  <c r="AH36" i="4"/>
  <c r="AB36" i="4"/>
  <c r="AH40" i="4"/>
  <c r="AB40" i="4"/>
  <c r="AH24" i="4"/>
  <c r="AC23" i="4"/>
  <c r="AC25" i="4" l="1"/>
  <c r="AC45" i="4"/>
  <c r="AC47" i="4"/>
  <c r="AC51" i="4"/>
  <c r="AC39" i="4"/>
  <c r="AC27" i="4"/>
  <c r="AC35" i="4"/>
  <c r="AC33" i="4"/>
  <c r="AC53" i="4"/>
  <c r="AC37" i="4"/>
  <c r="AC43" i="4"/>
  <c r="X27" i="4"/>
  <c r="X25" i="4"/>
  <c r="AC29" i="4"/>
  <c r="AC31" i="4"/>
  <c r="AC49" i="4"/>
  <c r="AC41" i="4"/>
  <c r="AH47" i="4"/>
  <c r="AB47" i="4"/>
  <c r="AE36" i="4"/>
  <c r="AD36" i="4"/>
  <c r="AH31" i="4"/>
  <c r="AB31" i="4"/>
  <c r="AH39" i="4"/>
  <c r="AB39" i="4"/>
  <c r="AH27" i="4"/>
  <c r="AB27" i="4"/>
  <c r="AD50" i="4"/>
  <c r="AE50" i="4"/>
  <c r="AD34" i="4"/>
  <c r="AE34" i="4"/>
  <c r="AE28" i="4"/>
  <c r="AD28" i="4"/>
  <c r="AH23" i="4"/>
  <c r="AB23" i="4"/>
  <c r="AD44" i="4"/>
  <c r="AE44" i="4"/>
  <c r="AH37" i="4"/>
  <c r="AB37" i="4"/>
  <c r="AH35" i="4"/>
  <c r="AB35" i="4"/>
  <c r="AE54" i="4"/>
  <c r="AD54" i="4"/>
  <c r="AH29" i="4"/>
  <c r="AB29" i="4"/>
  <c r="AH53" i="4"/>
  <c r="AB53" i="4"/>
  <c r="AD42" i="4"/>
  <c r="AE42" i="4"/>
  <c r="AH51" i="4"/>
  <c r="AB51" i="4"/>
  <c r="AH45" i="4"/>
  <c r="AB45" i="4"/>
  <c r="AD52" i="4"/>
  <c r="AE52" i="4"/>
  <c r="AD32" i="4"/>
  <c r="AE32" i="4"/>
  <c r="AH43" i="4"/>
  <c r="AB43" i="4"/>
  <c r="AH41" i="4"/>
  <c r="AB41" i="4"/>
  <c r="AH25" i="4"/>
  <c r="AB25" i="4"/>
  <c r="AE46" i="4"/>
  <c r="AD46" i="4"/>
  <c r="AE26" i="4"/>
  <c r="AD26" i="4"/>
  <c r="AE48" i="4"/>
  <c r="AD48" i="4"/>
  <c r="AD30" i="4"/>
  <c r="AE30" i="4"/>
  <c r="AH49" i="4"/>
  <c r="AB49" i="4"/>
  <c r="AH33" i="4"/>
  <c r="AB33" i="4"/>
  <c r="AD40" i="4"/>
  <c r="AE40" i="4"/>
  <c r="AD38" i="4"/>
  <c r="AE38" i="4"/>
  <c r="AD23" i="4" l="1"/>
  <c r="AE23" i="4"/>
  <c r="AD43" i="4"/>
  <c r="AE43" i="4"/>
  <c r="AD45" i="4"/>
  <c r="AE45" i="4"/>
  <c r="AD29" i="4"/>
  <c r="AE29" i="4"/>
  <c r="AE51" i="4"/>
  <c r="AD51" i="4"/>
  <c r="AD25" i="4"/>
  <c r="AE25" i="4"/>
  <c r="AE39" i="4"/>
  <c r="AD39" i="4"/>
  <c r="AE33" i="4"/>
  <c r="AD33" i="4"/>
  <c r="AD27" i="4"/>
  <c r="AE27" i="4"/>
  <c r="AD47" i="4"/>
  <c r="AE47" i="4"/>
  <c r="AE41" i="4"/>
  <c r="AD41" i="4"/>
  <c r="AE37" i="4"/>
  <c r="AD37" i="4"/>
  <c r="AE49" i="4"/>
  <c r="AD49" i="4"/>
  <c r="AD53" i="4"/>
  <c r="AE53" i="4"/>
  <c r="AD35" i="4"/>
  <c r="AE35" i="4"/>
  <c r="AD31" i="4"/>
  <c r="AE31" i="4"/>
  <c r="AC21" i="4" l="1"/>
  <c r="AC20" i="4"/>
</calcChain>
</file>

<file path=xl/sharedStrings.xml><?xml version="1.0" encoding="utf-8"?>
<sst xmlns="http://schemas.openxmlformats.org/spreadsheetml/2006/main" count="1042" uniqueCount="207">
  <si>
    <t>HORÁRIO</t>
  </si>
  <si>
    <t>0 à 15 minutos</t>
  </si>
  <si>
    <t>AUTO</t>
  </si>
  <si>
    <t>MOTO</t>
  </si>
  <si>
    <t>15 à 30 minutos</t>
  </si>
  <si>
    <t>30 à 45 minutos</t>
  </si>
  <si>
    <t>45 à 60 minutos</t>
  </si>
  <si>
    <t>CROQUI / VOLUME HORA PICO (MANHÃ E TARDE)</t>
  </si>
  <si>
    <t>HORA</t>
  </si>
  <si>
    <t>ÔNIB</t>
  </si>
  <si>
    <t>CAM</t>
  </si>
  <si>
    <t>SIMPL</t>
  </si>
  <si>
    <t>EQUIV.</t>
  </si>
  <si>
    <t>HORA PICO MANHÃ</t>
  </si>
  <si>
    <t>HORA PICO TARDE</t>
  </si>
  <si>
    <t>CONTAGEM CLASSIFICADA DE VEÍCULOS - 24h</t>
  </si>
  <si>
    <t>DIA</t>
  </si>
  <si>
    <t>MOVIMENTOS</t>
  </si>
  <si>
    <t>Croqui de Movimentos:</t>
  </si>
  <si>
    <t>M 1</t>
  </si>
  <si>
    <t>Manhã</t>
  </si>
  <si>
    <t>Tarde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</si>
  <si>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</si>
  <si>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</si>
  <si>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</si>
  <si>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</si>
  <si>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</si>
  <si>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</si>
  <si>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</si>
  <si>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</si>
  <si>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</si>
  <si>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</si>
  <si>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</si>
  <si>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</si>
  <si>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</si>
  <si>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</si>
  <si>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</si>
  <si>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</si>
  <si>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</si>
  <si>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</si>
  <si>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</si>
  <si>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</si>
  <si>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</si>
  <si>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</si>
  <si>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</si>
  <si>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</si>
  <si>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</si>
  <si>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</si>
  <si>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</si>
  <si>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</si>
  <si>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</si>
  <si>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</si>
  <si>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</si>
  <si>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Fator de equivalencia</t>
  </si>
  <si>
    <t>Onibus:</t>
  </si>
  <si>
    <t>Caminhão:</t>
  </si>
  <si>
    <t>FHP</t>
  </si>
  <si>
    <t>Mov</t>
  </si>
  <si>
    <t xml:space="preserve">SEÇÃO </t>
  </si>
  <si>
    <t>TOTAL DA PESQUISA</t>
  </si>
  <si>
    <t>TOTAL  HORA PICO</t>
  </si>
  <si>
    <t>% Veículos Comerciais</t>
  </si>
  <si>
    <t xml:space="preserve"> Cam.</t>
  </si>
  <si>
    <t>HORA PICO</t>
  </si>
  <si>
    <t>00:00  às  12:00</t>
  </si>
  <si>
    <t>12:00  às  24:00</t>
  </si>
  <si>
    <t>às</t>
  </si>
  <si>
    <t>Turnos</t>
  </si>
  <si>
    <t>ONIB</t>
  </si>
  <si>
    <t>Onib +Cam.</t>
  </si>
  <si>
    <t>COMERCIAIS</t>
  </si>
  <si>
    <t>MOVIMENTO 1</t>
  </si>
  <si>
    <t>MOVIMENTO 3</t>
  </si>
  <si>
    <t>MOVIMENTO 2</t>
  </si>
  <si>
    <t>INICIO</t>
  </si>
  <si>
    <t>FIM</t>
  </si>
  <si>
    <t>MOVIMENTO 4</t>
  </si>
  <si>
    <t>MOVIMENTO 5</t>
  </si>
  <si>
    <t>MOVIMENTO 6</t>
  </si>
  <si>
    <t>MOVIMENTO 7</t>
  </si>
  <si>
    <t>MOVIMENTO 8</t>
  </si>
  <si>
    <t>MOVIMENTO 9</t>
  </si>
  <si>
    <t>MOVIMENTO 10</t>
  </si>
  <si>
    <t>MOVIMENTO 11</t>
  </si>
  <si>
    <t>MOVIMENTO 12</t>
  </si>
  <si>
    <t>MOVIMENTO 13</t>
  </si>
  <si>
    <t>MOVIMENTO 14</t>
  </si>
  <si>
    <t>MOVIMENTO 15</t>
  </si>
  <si>
    <t>MOVIMENTO 16</t>
  </si>
  <si>
    <t>0-15</t>
  </si>
  <si>
    <t>15-30</t>
  </si>
  <si>
    <t>30-45</t>
  </si>
  <si>
    <t>45-60</t>
  </si>
  <si>
    <t>TOTAIS X QUARTOS</t>
  </si>
  <si>
    <t>Hora Pico Manhã:</t>
  </si>
  <si>
    <t>Hora Pico Tarde:</t>
  </si>
  <si>
    <t>Hora Pico Geral:</t>
  </si>
  <si>
    <t>Motos:</t>
  </si>
  <si>
    <t>Carros:</t>
  </si>
  <si>
    <t>Total de Movimentos Hora Pico Manhã</t>
  </si>
  <si>
    <t>Total de Movimentos Hora Pico Tarde</t>
  </si>
  <si>
    <t>Total de Movimentos Turno Manhã</t>
  </si>
  <si>
    <t>Total de Movimentos Turno Tarde</t>
  </si>
  <si>
    <t>00 hr</t>
  </si>
  <si>
    <t>01 hr</t>
  </si>
  <si>
    <t>10 hr</t>
  </si>
  <si>
    <t>11 hr</t>
  </si>
  <si>
    <t>12 hr</t>
  </si>
  <si>
    <t>13 hr</t>
  </si>
  <si>
    <t>14 hr</t>
  </si>
  <si>
    <t>15 hr</t>
  </si>
  <si>
    <t>16 hr</t>
  </si>
  <si>
    <t>17 hr</t>
  </si>
  <si>
    <t>18 hr</t>
  </si>
  <si>
    <t>19 hr</t>
  </si>
  <si>
    <t>20 hr</t>
  </si>
  <si>
    <t>21 hr</t>
  </si>
  <si>
    <t>22 hr</t>
  </si>
  <si>
    <t>23 hr</t>
  </si>
  <si>
    <t>02 hr</t>
  </si>
  <si>
    <t>0 min</t>
  </si>
  <si>
    <t>15 min</t>
  </si>
  <si>
    <t>30 min</t>
  </si>
  <si>
    <t>45 min</t>
  </si>
  <si>
    <t>03 hr</t>
  </si>
  <si>
    <t>04 hr</t>
  </si>
  <si>
    <t>05 hr</t>
  </si>
  <si>
    <t>06 hr</t>
  </si>
  <si>
    <t>07 hr</t>
  </si>
  <si>
    <t>08 hr</t>
  </si>
  <si>
    <t>09 hr</t>
  </si>
  <si>
    <t>24 hr</t>
  </si>
  <si>
    <t>Total de Movimentos 24 hs</t>
  </si>
  <si>
    <t>EQUIV</t>
  </si>
  <si>
    <t>COMER</t>
  </si>
  <si>
    <t>VMDd *</t>
  </si>
  <si>
    <t>SIMP</t>
  </si>
  <si>
    <t>DIV</t>
  </si>
  <si>
    <t>EXTRAPOLAÇÃO</t>
  </si>
  <si>
    <t>TOTAL 24h</t>
  </si>
  <si>
    <t>QUANTIDADE DE VEÍCULOS A CADA 15min, SEPARADOS POR TIPO E POR MOVIMENTO</t>
  </si>
  <si>
    <t>QUANTIDADE DE VEÍCULOS A CADA 15min, SEPARADOS POR MOVIMENTO</t>
  </si>
  <si>
    <t>QUANTIDADE DE VEÍCULOS A CADA 15min, SEPARADOS POR TIPO</t>
  </si>
  <si>
    <t>Soma 60min consecutivos</t>
  </si>
  <si>
    <t>Total de Movimentos Hora Pico Geral (ou em estudo)</t>
  </si>
  <si>
    <t>FATOR HORA PICO</t>
  </si>
  <si>
    <t>TOT.</t>
  </si>
  <si>
    <t>GERAL</t>
  </si>
  <si>
    <t>MANHÃ</t>
  </si>
  <si>
    <t>TARDE</t>
  </si>
  <si>
    <t>* VMDd: Volume Médio Diário em um Dia de Semana [vpd]</t>
  </si>
  <si>
    <t>Filmagem</t>
  </si>
  <si>
    <t xml:space="preserve"> </t>
  </si>
  <si>
    <t>0 à 15</t>
  </si>
  <si>
    <t>15 à 30</t>
  </si>
  <si>
    <t>30 à 45</t>
  </si>
  <si>
    <t>45 à 60</t>
  </si>
  <si>
    <t>MOV. 1</t>
  </si>
  <si>
    <t>MOV. 2</t>
  </si>
  <si>
    <t>MOV.  3</t>
  </si>
  <si>
    <t>MOV.  4</t>
  </si>
  <si>
    <t>MOV.  5</t>
  </si>
  <si>
    <t>MOV.  6</t>
  </si>
  <si>
    <t>MOV.  7</t>
  </si>
  <si>
    <t>MOV.  8</t>
  </si>
  <si>
    <t>MOV.  9</t>
  </si>
  <si>
    <t>MOV.  10</t>
  </si>
  <si>
    <t>MOV.  11</t>
  </si>
  <si>
    <t>MOV.  12</t>
  </si>
  <si>
    <t>MOV.  13</t>
  </si>
  <si>
    <t>MOV.  14</t>
  </si>
  <si>
    <t>MOV.  15</t>
  </si>
  <si>
    <t>MOV.  16</t>
  </si>
  <si>
    <t>CONTAGEM DE BICICLETAS - 24h</t>
  </si>
  <si>
    <t>Total</t>
  </si>
  <si>
    <t>BICICLETAS (Sentido dos demais veículos)</t>
  </si>
  <si>
    <t>BICICLETAS (Sentido oposto aos demais veículos) Contramão</t>
  </si>
  <si>
    <t>MOV. IMPREVISTOS</t>
  </si>
  <si>
    <t>BICICLETAS (Mov. Imprevistos)</t>
  </si>
  <si>
    <t>BICICLETAS (TOTAIS)</t>
  </si>
  <si>
    <t>TODOS OS MOVIMENTOS</t>
  </si>
  <si>
    <t>MOV. 1 - CM</t>
  </si>
  <si>
    <t>MOV. 2 - CM</t>
  </si>
  <si>
    <t>MOV.  3 - CM</t>
  </si>
  <si>
    <t>MOV.  4 - CM</t>
  </si>
  <si>
    <t>MOV.  5 - CM</t>
  </si>
  <si>
    <t>MOV.  6 - CM</t>
  </si>
  <si>
    <t>MOV.  7 - CM</t>
  </si>
  <si>
    <t>MOV.  8 - CM</t>
  </si>
  <si>
    <t>MOV.  9 - CM</t>
  </si>
  <si>
    <t>MOV.  10 - CM</t>
  </si>
  <si>
    <t>MOV.  11 - CM</t>
  </si>
  <si>
    <t>MOV.  12 - CM</t>
  </si>
  <si>
    <t>MOV.  13 - CM</t>
  </si>
  <si>
    <t>MOV.  14 - CM</t>
  </si>
  <si>
    <t>MOV.  15 - CM</t>
  </si>
  <si>
    <t>MOV.  16 - CM</t>
  </si>
  <si>
    <t>00 à 15</t>
  </si>
  <si>
    <t>Fim</t>
  </si>
  <si>
    <t>Início</t>
  </si>
  <si>
    <t>Total 24h</t>
  </si>
  <si>
    <t>00:00 às 24:00</t>
  </si>
  <si>
    <t>Início:</t>
  </si>
  <si>
    <t>Fim:</t>
  </si>
  <si>
    <t>Jan/</t>
  </si>
  <si>
    <t>REV00</t>
  </si>
  <si>
    <t xml:space="preserve">Av. dos Estados, rotatória SESI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</si>
</sst>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h:mm;@"/>
    <numFmt numFmtId="165" formatCode="dd/mm/yy;@"/>
    <numFmt numFmtId="166" formatCode="0.0%"/>
    <numFmt numFmtId="167" formatCode="[$-F800]dddd\,\ mmmm\ dd\,\ yyyy"/>
    <numFmt numFmtId="168" formatCode="000"/>
    <numFmt numFmtId="169" formatCode="0.0000"/>
    <numFmt numFmtId="170" formatCode="_-* #,##0_-;\-* #,##0_-;_-* &quot;-&quot;??_-;_-@_-"/>
    <numFmt numFmtId="171" formatCode="0.000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color theme="3" tint="0.79998168889431442"/>
      <name val="Arial"/>
      <family val="2"/>
    </font>
    <font>
      <sz val="8"/>
      <color theme="0" tint="-4.9989318521683403E-2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FF6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0" tint="-4.9989318521683403E-2"/>
      <name val="Arial"/>
      <family val="2"/>
    </font>
    <font>
      <i/>
      <sz val="8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0BF6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E6BAB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</cellStyleXfs>
  <cellXfs count="5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3" fillId="0" borderId="0" xfId="0" applyFont="1"/>
    <xf numFmtId="14" fontId="3" fillId="0" borderId="0" xfId="0" applyNumberFormat="1" applyFont="1" applyAlignment="1">
      <alignment vertical="center"/>
    </xf>
    <xf numFmtId="37" fontId="5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/>
    <xf numFmtId="0" fontId="6" fillId="0" borderId="1" xfId="0" applyFont="1" applyBorder="1" applyAlignment="1">
      <alignment horizontal="right"/>
    </xf>
    <xf numFmtId="37" fontId="5" fillId="0" borderId="1" xfId="0" applyNumberFormat="1" applyFont="1" applyBorder="1" applyAlignment="1">
      <alignment horizontal="center"/>
    </xf>
    <xf numFmtId="37" fontId="5" fillId="0" borderId="1" xfId="1" applyNumberFormat="1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 vertical="center"/>
    </xf>
    <xf numFmtId="37" fontId="5" fillId="8" borderId="1" xfId="1" applyNumberFormat="1" applyFont="1" applyFill="1" applyBorder="1" applyAlignment="1">
      <alignment horizontal="center"/>
    </xf>
    <xf numFmtId="166" fontId="12" fillId="0" borderId="1" xfId="2" applyNumberFormat="1" applyFont="1" applyFill="1" applyBorder="1" applyAlignment="1">
      <alignment horizontal="center" vertical="center"/>
    </xf>
    <xf numFmtId="166" fontId="5" fillId="4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4" fontId="3" fillId="0" borderId="0" xfId="0" applyNumberFormat="1" applyFont="1"/>
    <xf numFmtId="0" fontId="5" fillId="0" borderId="9" xfId="0" applyFont="1" applyBorder="1" applyAlignment="1">
      <alignment horizontal="right"/>
    </xf>
    <xf numFmtId="0" fontId="6" fillId="7" borderId="1" xfId="0" applyFont="1" applyFill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center"/>
    </xf>
    <xf numFmtId="37" fontId="5" fillId="10" borderId="1" xfId="1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37" fontId="5" fillId="9" borderId="1" xfId="1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37" fontId="5" fillId="10" borderId="1" xfId="0" applyNumberFormat="1" applyFont="1" applyFill="1" applyBorder="1" applyAlignment="1">
      <alignment horizontal="center"/>
    </xf>
    <xf numFmtId="0" fontId="6" fillId="6" borderId="13" xfId="0" applyFont="1" applyFill="1" applyBorder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3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20" fontId="5" fillId="0" borderId="0" xfId="0" applyNumberFormat="1" applyFont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0" fontId="5" fillId="14" borderId="1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5" borderId="14" xfId="0" applyFont="1" applyFill="1" applyBorder="1" applyAlignment="1" applyProtection="1">
      <alignment horizontal="center" vertical="center"/>
      <protection locked="0"/>
    </xf>
    <xf numFmtId="20" fontId="5" fillId="14" borderId="13" xfId="0" applyNumberFormat="1" applyFont="1" applyFill="1" applyBorder="1" applyAlignment="1">
      <alignment horizontal="center" vertical="center"/>
    </xf>
    <xf numFmtId="20" fontId="5" fillId="14" borderId="14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6" borderId="29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 vertical="center"/>
    </xf>
    <xf numFmtId="0" fontId="5" fillId="7" borderId="9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15" borderId="6" xfId="0" applyFont="1" applyFill="1" applyBorder="1" applyAlignment="1" applyProtection="1">
      <alignment horizontal="center" vertical="center"/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vertical="center"/>
    </xf>
    <xf numFmtId="20" fontId="5" fillId="14" borderId="23" xfId="0" applyNumberFormat="1" applyFont="1" applyFill="1" applyBorder="1" applyAlignment="1">
      <alignment horizontal="center" vertical="center"/>
    </xf>
    <xf numFmtId="20" fontId="5" fillId="14" borderId="35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7" borderId="23" xfId="0" applyFont="1" applyFill="1" applyBorder="1"/>
    <xf numFmtId="0" fontId="6" fillId="7" borderId="24" xfId="0" applyFont="1" applyFill="1" applyBorder="1"/>
    <xf numFmtId="0" fontId="6" fillId="7" borderId="35" xfId="0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7" borderId="13" xfId="0" applyFont="1" applyFill="1" applyBorder="1"/>
    <xf numFmtId="0" fontId="6" fillId="7" borderId="14" xfId="0" applyFont="1" applyFill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20" fontId="16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6" borderId="23" xfId="0" applyFont="1" applyFill="1" applyBorder="1"/>
    <xf numFmtId="0" fontId="6" fillId="14" borderId="24" xfId="0" applyFont="1" applyFill="1" applyBorder="1"/>
    <xf numFmtId="0" fontId="6" fillId="14" borderId="1" xfId="0" applyFont="1" applyFill="1" applyBorder="1"/>
    <xf numFmtId="0" fontId="6" fillId="0" borderId="14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5" fillId="15" borderId="35" xfId="0" applyFont="1" applyFill="1" applyBorder="1" applyAlignment="1" applyProtection="1">
      <alignment horizontal="right" vertical="center"/>
      <protection locked="0"/>
    </xf>
    <xf numFmtId="0" fontId="5" fillId="15" borderId="14" xfId="0" applyFont="1" applyFill="1" applyBorder="1" applyAlignment="1" applyProtection="1">
      <alignment horizontal="right" vertical="center"/>
      <protection locked="0"/>
    </xf>
    <xf numFmtId="20" fontId="17" fillId="0" borderId="0" xfId="0" applyNumberFormat="1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20" fontId="5" fillId="14" borderId="47" xfId="0" applyNumberFormat="1" applyFont="1" applyFill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0" fontId="5" fillId="14" borderId="29" xfId="0" applyNumberFormat="1" applyFont="1" applyFill="1" applyBorder="1" applyAlignment="1">
      <alignment horizontal="center" vertical="center"/>
    </xf>
    <xf numFmtId="20" fontId="5" fillId="0" borderId="48" xfId="0" applyNumberFormat="1" applyFont="1" applyBorder="1" applyAlignment="1">
      <alignment horizontal="center" vertical="center"/>
    </xf>
    <xf numFmtId="169" fontId="6" fillId="7" borderId="1" xfId="0" applyNumberFormat="1" applyFont="1" applyFill="1" applyBorder="1"/>
    <xf numFmtId="169" fontId="6" fillId="0" borderId="1" xfId="0" applyNumberFormat="1" applyFont="1" applyBorder="1"/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169" fontId="12" fillId="4" borderId="1" xfId="0" applyNumberFormat="1" applyFont="1" applyFill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6" fillId="7" borderId="1" xfId="1" applyNumberFormat="1" applyFont="1" applyFill="1" applyBorder="1"/>
    <xf numFmtId="0" fontId="5" fillId="6" borderId="50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51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5" fillId="14" borderId="50" xfId="0" applyFont="1" applyFill="1" applyBorder="1" applyAlignment="1" applyProtection="1">
      <alignment horizontal="center"/>
      <protection locked="0"/>
    </xf>
    <xf numFmtId="0" fontId="5" fillId="14" borderId="3" xfId="0" applyFont="1" applyFill="1" applyBorder="1" applyAlignment="1" applyProtection="1">
      <alignment horizontal="center"/>
      <protection locked="0"/>
    </xf>
    <xf numFmtId="0" fontId="5" fillId="14" borderId="51" xfId="0" applyFont="1" applyFill="1" applyBorder="1" applyAlignment="1" applyProtection="1">
      <alignment horizontal="center"/>
      <protection locked="0"/>
    </xf>
    <xf numFmtId="0" fontId="5" fillId="15" borderId="5" xfId="0" applyFont="1" applyFill="1" applyBorder="1" applyAlignment="1" applyProtection="1">
      <alignment horizontal="center" vertical="center"/>
      <protection locked="0"/>
    </xf>
    <xf numFmtId="0" fontId="5" fillId="15" borderId="3" xfId="0" applyFont="1" applyFill="1" applyBorder="1" applyAlignment="1" applyProtection="1">
      <alignment horizontal="center" vertical="center"/>
      <protection locked="0"/>
    </xf>
    <xf numFmtId="0" fontId="5" fillId="15" borderId="5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4" xfId="0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12" fillId="10" borderId="1" xfId="2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7" borderId="13" xfId="0" applyFont="1" applyFill="1" applyBorder="1" applyAlignment="1">
      <alignment horizontal="center"/>
    </xf>
    <xf numFmtId="166" fontId="6" fillId="5" borderId="14" xfId="2" applyNumberFormat="1" applyFont="1" applyFill="1" applyBorder="1"/>
    <xf numFmtId="166" fontId="6" fillId="0" borderId="14" xfId="2" applyNumberFormat="1" applyFont="1" applyBorder="1"/>
    <xf numFmtId="0" fontId="6" fillId="0" borderId="20" xfId="0" applyFont="1" applyBorder="1" applyAlignment="1">
      <alignment horizontal="center"/>
    </xf>
    <xf numFmtId="169" fontId="6" fillId="0" borderId="21" xfId="0" applyNumberFormat="1" applyFont="1" applyBorder="1"/>
    <xf numFmtId="0" fontId="6" fillId="0" borderId="21" xfId="0" applyFont="1" applyBorder="1" applyAlignment="1">
      <alignment horizontal="right"/>
    </xf>
    <xf numFmtId="166" fontId="6" fillId="0" borderId="22" xfId="2" applyNumberFormat="1" applyFont="1" applyBorder="1"/>
    <xf numFmtId="20" fontId="5" fillId="0" borderId="24" xfId="0" applyNumberFormat="1" applyFont="1" applyBorder="1" applyAlignment="1">
      <alignment horizontal="center" vertical="center"/>
    </xf>
    <xf numFmtId="20" fontId="5" fillId="0" borderId="49" xfId="0" applyNumberFormat="1" applyFont="1" applyBorder="1" applyAlignment="1">
      <alignment horizontal="center" vertical="center"/>
    </xf>
    <xf numFmtId="0" fontId="23" fillId="21" borderId="9" xfId="0" applyFont="1" applyFill="1" applyBorder="1" applyAlignment="1">
      <alignment horizontal="center"/>
    </xf>
    <xf numFmtId="0" fontId="22" fillId="19" borderId="7" xfId="3" applyFont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167" fontId="5" fillId="0" borderId="0" xfId="0" applyNumberFormat="1" applyFont="1"/>
    <xf numFmtId="0" fontId="5" fillId="0" borderId="56" xfId="0" quotePrefix="1" applyFont="1" applyBorder="1" applyAlignment="1">
      <alignment horizontal="center" vertical="center"/>
    </xf>
    <xf numFmtId="20" fontId="24" fillId="19" borderId="9" xfId="3" applyNumberFormat="1" applyFont="1" applyBorder="1" applyAlignment="1">
      <alignment horizontal="center" vertical="center"/>
    </xf>
    <xf numFmtId="20" fontId="24" fillId="19" borderId="6" xfId="3" applyNumberFormat="1" applyFont="1" applyBorder="1" applyAlignment="1">
      <alignment horizontal="center" vertical="center"/>
    </xf>
    <xf numFmtId="0" fontId="25" fillId="19" borderId="7" xfId="3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3" fillId="22" borderId="57" xfId="0" applyFont="1" applyFill="1" applyBorder="1"/>
    <xf numFmtId="0" fontId="26" fillId="0" borderId="57" xfId="0" applyFont="1" applyBorder="1"/>
    <xf numFmtId="0" fontId="26" fillId="0" borderId="58" xfId="0" applyFont="1" applyBorder="1"/>
    <xf numFmtId="0" fontId="5" fillId="0" borderId="6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20" fontId="5" fillId="13" borderId="13" xfId="0" applyNumberFormat="1" applyFont="1" applyFill="1" applyBorder="1" applyAlignment="1">
      <alignment horizontal="center" vertical="center"/>
    </xf>
    <xf numFmtId="20" fontId="5" fillId="13" borderId="14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23" fillId="21" borderId="57" xfId="0" applyFont="1" applyFill="1" applyBorder="1"/>
    <xf numFmtId="0" fontId="11" fillId="0" borderId="49" xfId="0" applyFont="1" applyBorder="1" applyAlignment="1">
      <alignment horizontal="center" vertical="center"/>
    </xf>
    <xf numFmtId="0" fontId="5" fillId="15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26" fillId="0" borderId="0" xfId="0" applyNumberFormat="1" applyFont="1" applyAlignment="1">
      <alignment horizontal="center"/>
    </xf>
    <xf numFmtId="0" fontId="6" fillId="0" borderId="9" xfId="0" applyFont="1" applyBorder="1"/>
    <xf numFmtId="0" fontId="6" fillId="0" borderId="30" xfId="0" applyFont="1" applyBorder="1"/>
    <xf numFmtId="166" fontId="6" fillId="7" borderId="6" xfId="2" applyNumberFormat="1" applyFont="1" applyFill="1" applyBorder="1"/>
    <xf numFmtId="166" fontId="6" fillId="0" borderId="6" xfId="2" applyNumberFormat="1" applyFont="1" applyBorder="1"/>
    <xf numFmtId="166" fontId="6" fillId="0" borderId="28" xfId="2" applyNumberFormat="1" applyFont="1" applyBorder="1"/>
    <xf numFmtId="1" fontId="6" fillId="15" borderId="47" xfId="0" applyNumberFormat="1" applyFont="1" applyFill="1" applyBorder="1" applyAlignment="1">
      <alignment horizontal="right"/>
    </xf>
    <xf numFmtId="1" fontId="6" fillId="15" borderId="29" xfId="0" applyNumberFormat="1" applyFont="1" applyFill="1" applyBorder="1" applyAlignment="1">
      <alignment horizontal="right"/>
    </xf>
    <xf numFmtId="0" fontId="6" fillId="7" borderId="8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15" borderId="61" xfId="0" applyFont="1" applyFill="1" applyBorder="1" applyAlignment="1">
      <alignment horizontal="center" vertical="center"/>
    </xf>
    <xf numFmtId="1" fontId="23" fillId="24" borderId="61" xfId="0" applyNumberFormat="1" applyFont="1" applyFill="1" applyBorder="1"/>
    <xf numFmtId="0" fontId="5" fillId="25" borderId="1" xfId="0" applyFont="1" applyFill="1" applyBorder="1" applyAlignment="1">
      <alignment horizontal="center"/>
    </xf>
    <xf numFmtId="37" fontId="5" fillId="25" borderId="1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right"/>
    </xf>
    <xf numFmtId="1" fontId="6" fillId="12" borderId="48" xfId="0" applyNumberFormat="1" applyFont="1" applyFill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37" fontId="5" fillId="12" borderId="1" xfId="0" applyNumberFormat="1" applyFont="1" applyFill="1" applyBorder="1" applyAlignment="1">
      <alignment horizontal="center"/>
    </xf>
    <xf numFmtId="169" fontId="6" fillId="0" borderId="0" xfId="0" applyNumberFormat="1" applyFont="1"/>
    <xf numFmtId="0" fontId="5" fillId="10" borderId="1" xfId="0" applyFont="1" applyFill="1" applyBorder="1" applyAlignment="1">
      <alignment horizontal="center" vertical="center"/>
    </xf>
    <xf numFmtId="0" fontId="30" fillId="0" borderId="0" xfId="0" applyFont="1"/>
    <xf numFmtId="0" fontId="30" fillId="0" borderId="4" xfId="0" applyFont="1" applyBorder="1" applyAlignment="1">
      <alignment horizontal="center"/>
    </xf>
    <xf numFmtId="0" fontId="31" fillId="0" borderId="0" xfId="0" applyFo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3" borderId="38" xfId="0" applyFont="1" applyFill="1" applyBorder="1" applyAlignment="1" applyProtection="1">
      <alignment horizontal="center" vertical="center"/>
      <protection locked="0"/>
    </xf>
    <xf numFmtId="0" fontId="6" fillId="13" borderId="9" xfId="0" applyFont="1" applyFill="1" applyBorder="1"/>
    <xf numFmtId="0" fontId="5" fillId="9" borderId="3" xfId="0" applyFont="1" applyFill="1" applyBorder="1" applyAlignment="1">
      <alignment horizontal="center"/>
    </xf>
    <xf numFmtId="37" fontId="5" fillId="9" borderId="3" xfId="0" applyNumberFormat="1" applyFont="1" applyFill="1" applyBorder="1" applyAlignment="1">
      <alignment horizontal="center"/>
    </xf>
    <xf numFmtId="166" fontId="12" fillId="9" borderId="3" xfId="2" applyNumberFormat="1" applyFont="1" applyFill="1" applyBorder="1" applyAlignment="1">
      <alignment horizontal="center" vertical="center"/>
    </xf>
    <xf numFmtId="37" fontId="29" fillId="21" borderId="61" xfId="0" applyNumberFormat="1" applyFont="1" applyFill="1" applyBorder="1" applyAlignment="1">
      <alignment horizontal="center"/>
    </xf>
    <xf numFmtId="166" fontId="29" fillId="21" borderId="61" xfId="2" applyNumberFormat="1" applyFont="1" applyFill="1" applyBorder="1" applyAlignment="1">
      <alignment horizontal="center"/>
    </xf>
    <xf numFmtId="166" fontId="12" fillId="26" borderId="1" xfId="2" applyNumberFormat="1" applyFont="1" applyFill="1" applyBorder="1" applyAlignment="1">
      <alignment horizontal="center" vertical="center"/>
    </xf>
    <xf numFmtId="169" fontId="5" fillId="26" borderId="1" xfId="0" applyNumberFormat="1" applyFont="1" applyFill="1" applyBorder="1" applyAlignment="1">
      <alignment horizontal="center"/>
    </xf>
    <xf numFmtId="166" fontId="5" fillId="26" borderId="1" xfId="2" applyNumberFormat="1" applyFont="1" applyFill="1" applyBorder="1" applyAlignment="1">
      <alignment horizontal="center" vertical="center"/>
    </xf>
    <xf numFmtId="37" fontId="5" fillId="27" borderId="1" xfId="1" applyNumberFormat="1" applyFont="1" applyFill="1" applyBorder="1" applyAlignment="1">
      <alignment horizontal="center"/>
    </xf>
    <xf numFmtId="166" fontId="12" fillId="12" borderId="1" xfId="2" applyNumberFormat="1" applyFont="1" applyFill="1" applyBorder="1" applyAlignment="1">
      <alignment horizontal="center" vertical="center"/>
    </xf>
    <xf numFmtId="37" fontId="5" fillId="12" borderId="1" xfId="1" applyNumberFormat="1" applyFont="1" applyFill="1" applyBorder="1" applyAlignment="1">
      <alignment horizontal="center"/>
    </xf>
    <xf numFmtId="169" fontId="5" fillId="12" borderId="1" xfId="0" applyNumberFormat="1" applyFont="1" applyFill="1" applyBorder="1" applyAlignment="1">
      <alignment horizontal="center"/>
    </xf>
    <xf numFmtId="166" fontId="5" fillId="12" borderId="1" xfId="2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/>
    </xf>
    <xf numFmtId="171" fontId="6" fillId="12" borderId="14" xfId="0" applyNumberFormat="1" applyFont="1" applyFill="1" applyBorder="1"/>
    <xf numFmtId="171" fontId="6" fillId="12" borderId="14" xfId="0" applyNumberFormat="1" applyFont="1" applyFill="1" applyBorder="1" applyAlignment="1">
      <alignment vertical="center"/>
    </xf>
    <xf numFmtId="170" fontId="6" fillId="12" borderId="13" xfId="1" applyNumberFormat="1" applyFont="1" applyFill="1" applyBorder="1"/>
    <xf numFmtId="170" fontId="6" fillId="12" borderId="20" xfId="1" applyNumberFormat="1" applyFont="1" applyFill="1" applyBorder="1"/>
    <xf numFmtId="171" fontId="6" fillId="12" borderId="22" xfId="0" applyNumberFormat="1" applyFont="1" applyFill="1" applyBorder="1"/>
    <xf numFmtId="0" fontId="32" fillId="0" borderId="0" xfId="0" applyFont="1"/>
    <xf numFmtId="0" fontId="33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quotePrefix="1" applyFont="1"/>
    <xf numFmtId="0" fontId="6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16" borderId="0" xfId="0" applyFont="1" applyFill="1"/>
    <xf numFmtId="164" fontId="18" fillId="17" borderId="0" xfId="0" applyNumberFormat="1" applyFont="1" applyFill="1"/>
    <xf numFmtId="164" fontId="18" fillId="16" borderId="0" xfId="0" applyNumberFormat="1" applyFont="1" applyFill="1"/>
    <xf numFmtId="164" fontId="35" fillId="0" borderId="0" xfId="0" applyNumberFormat="1" applyFont="1"/>
    <xf numFmtId="164" fontId="30" fillId="0" borderId="0" xfId="0" applyNumberFormat="1" applyFont="1"/>
    <xf numFmtId="164" fontId="17" fillId="0" borderId="0" xfId="0" applyNumberFormat="1" applyFont="1"/>
    <xf numFmtId="0" fontId="18" fillId="11" borderId="0" xfId="0" applyFont="1" applyFill="1"/>
    <xf numFmtId="164" fontId="18" fillId="11" borderId="0" xfId="0" applyNumberFormat="1" applyFont="1" applyFill="1"/>
    <xf numFmtId="0" fontId="18" fillId="10" borderId="0" xfId="0" applyFont="1" applyFill="1"/>
    <xf numFmtId="164" fontId="18" fillId="10" borderId="0" xfId="0" applyNumberFormat="1" applyFont="1" applyFill="1"/>
    <xf numFmtId="0" fontId="30" fillId="0" borderId="17" xfId="0" applyFont="1" applyBorder="1"/>
    <xf numFmtId="0" fontId="30" fillId="0" borderId="52" xfId="0" applyFont="1" applyBorder="1"/>
    <xf numFmtId="0" fontId="30" fillId="0" borderId="44" xfId="0" applyFont="1" applyBorder="1"/>
    <xf numFmtId="164" fontId="18" fillId="0" borderId="0" xfId="0" applyNumberFormat="1" applyFont="1"/>
    <xf numFmtId="0" fontId="18" fillId="0" borderId="0" xfId="0" applyFont="1"/>
    <xf numFmtId="0" fontId="34" fillId="0" borderId="0" xfId="0" applyFont="1" applyAlignment="1">
      <alignment horizontal="right"/>
    </xf>
    <xf numFmtId="164" fontId="6" fillId="0" borderId="0" xfId="0" applyNumberFormat="1" applyFont="1"/>
    <xf numFmtId="0" fontId="27" fillId="16" borderId="0" xfId="0" applyFont="1" applyFill="1" applyAlignment="1">
      <alignment horizontal="right"/>
    </xf>
    <xf numFmtId="0" fontId="27" fillId="11" borderId="0" xfId="0" applyFont="1" applyFill="1" applyAlignment="1">
      <alignment horizontal="right"/>
    </xf>
    <xf numFmtId="0" fontId="27" fillId="10" borderId="0" xfId="0" applyFont="1" applyFill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53" xfId="0" applyFont="1" applyBorder="1" applyAlignment="1">
      <alignment horizontal="center"/>
    </xf>
    <xf numFmtId="0" fontId="18" fillId="0" borderId="43" xfId="0" applyFont="1" applyBorder="1" applyAlignment="1">
      <alignment horizontal="right"/>
    </xf>
    <xf numFmtId="0" fontId="18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/>
    <xf numFmtId="0" fontId="6" fillId="7" borderId="40" xfId="0" applyFont="1" applyFill="1" applyBorder="1"/>
    <xf numFmtId="0" fontId="6" fillId="7" borderId="0" xfId="0" applyFont="1" applyFill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31" fillId="14" borderId="51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14" borderId="34" xfId="0" applyFont="1" applyFill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0" fillId="12" borderId="0" xfId="0" applyFont="1" applyFill="1"/>
    <xf numFmtId="0" fontId="18" fillId="12" borderId="0" xfId="0" applyFont="1" applyFill="1"/>
    <xf numFmtId="0" fontId="18" fillId="12" borderId="0" xfId="0" applyFont="1" applyFill="1" applyAlignment="1">
      <alignment horizontal="right"/>
    </xf>
    <xf numFmtId="0" fontId="0" fillId="12" borderId="0" xfId="0" applyFill="1"/>
    <xf numFmtId="0" fontId="30" fillId="12" borderId="0" xfId="0" applyFont="1" applyFill="1" applyAlignment="1">
      <alignment horizontal="right"/>
    </xf>
    <xf numFmtId="0" fontId="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vertical="center"/>
    </xf>
    <xf numFmtId="0" fontId="4" fillId="12" borderId="0" xfId="0" applyFont="1" applyFill="1" applyAlignment="1">
      <alignment horizontal="right" vertical="center"/>
    </xf>
    <xf numFmtId="168" fontId="18" fillId="12" borderId="0" xfId="0" applyNumberFormat="1" applyFont="1" applyFill="1"/>
    <xf numFmtId="0" fontId="4" fillId="12" borderId="0" xfId="0" applyFont="1" applyFill="1" applyAlignment="1" applyProtection="1">
      <alignment horizontal="left"/>
      <protection locked="0"/>
    </xf>
    <xf numFmtId="1" fontId="18" fillId="12" borderId="0" xfId="0" applyNumberFormat="1" applyFont="1" applyFill="1"/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12" borderId="0" xfId="0" applyFont="1" applyFill="1" applyAlignment="1">
      <alignment horizontal="left"/>
    </xf>
    <xf numFmtId="0" fontId="18" fillId="12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167" fontId="5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6" fillId="0" borderId="0" xfId="0" applyFont="1"/>
    <xf numFmtId="0" fontId="37" fillId="12" borderId="0" xfId="0" applyFont="1" applyFill="1"/>
    <xf numFmtId="0" fontId="37" fillId="12" borderId="0" xfId="0" applyFont="1" applyFill="1" applyAlignment="1">
      <alignment horizontal="center"/>
    </xf>
    <xf numFmtId="0" fontId="38" fillId="12" borderId="0" xfId="0" applyFont="1" applyFill="1"/>
    <xf numFmtId="0" fontId="3" fillId="21" borderId="31" xfId="0" applyFont="1" applyFill="1" applyBorder="1" applyAlignment="1">
      <alignment horizontal="center"/>
    </xf>
    <xf numFmtId="37" fontId="5" fillId="10" borderId="9" xfId="0" applyNumberFormat="1" applyFont="1" applyFill="1" applyBorder="1" applyAlignment="1">
      <alignment horizontal="center"/>
    </xf>
    <xf numFmtId="37" fontId="5" fillId="25" borderId="9" xfId="0" applyNumberFormat="1" applyFont="1" applyFill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12" borderId="9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166" fontId="12" fillId="4" borderId="6" xfId="2" applyNumberFormat="1" applyFont="1" applyFill="1" applyBorder="1" applyAlignment="1">
      <alignment horizontal="center" vertical="center"/>
    </xf>
    <xf numFmtId="166" fontId="12" fillId="26" borderId="6" xfId="2" applyNumberFormat="1" applyFont="1" applyFill="1" applyBorder="1" applyAlignment="1">
      <alignment horizontal="center" vertical="center"/>
    </xf>
    <xf numFmtId="166" fontId="12" fillId="0" borderId="6" xfId="2" applyNumberFormat="1" applyFont="1" applyFill="1" applyBorder="1" applyAlignment="1">
      <alignment horizontal="center" vertical="center"/>
    </xf>
    <xf numFmtId="166" fontId="12" fillId="12" borderId="6" xfId="2" applyNumberFormat="1" applyFont="1" applyFill="1" applyBorder="1" applyAlignment="1">
      <alignment horizontal="center" vertical="center"/>
    </xf>
    <xf numFmtId="20" fontId="24" fillId="19" borderId="5" xfId="3" applyNumberFormat="1" applyFont="1" applyBorder="1" applyAlignment="1">
      <alignment horizontal="center" vertical="center"/>
    </xf>
    <xf numFmtId="37" fontId="5" fillId="11" borderId="29" xfId="0" applyNumberFormat="1" applyFont="1" applyFill="1" applyBorder="1" applyAlignment="1">
      <alignment horizontal="center"/>
    </xf>
    <xf numFmtId="37" fontId="5" fillId="16" borderId="29" xfId="0" applyNumberFormat="1" applyFont="1" applyFill="1" applyBorder="1" applyAlignment="1">
      <alignment horizontal="center"/>
    </xf>
    <xf numFmtId="37" fontId="5" fillId="12" borderId="29" xfId="0" applyNumberFormat="1" applyFont="1" applyFill="1" applyBorder="1" applyAlignment="1">
      <alignment horizontal="center"/>
    </xf>
    <xf numFmtId="37" fontId="5" fillId="18" borderId="29" xfId="0" applyNumberFormat="1" applyFont="1" applyFill="1" applyBorder="1" applyAlignment="1">
      <alignment horizontal="center"/>
    </xf>
    <xf numFmtId="0" fontId="14" fillId="16" borderId="61" xfId="0" applyFont="1" applyFill="1" applyBorder="1" applyAlignment="1">
      <alignment horizontal="center" vertical="center"/>
    </xf>
    <xf numFmtId="37" fontId="5" fillId="11" borderId="47" xfId="0" applyNumberFormat="1" applyFont="1" applyFill="1" applyBorder="1" applyAlignment="1">
      <alignment horizontal="center"/>
    </xf>
    <xf numFmtId="37" fontId="5" fillId="18" borderId="48" xfId="0" applyNumberFormat="1" applyFont="1" applyFill="1" applyBorder="1" applyAlignment="1">
      <alignment horizontal="center"/>
    </xf>
    <xf numFmtId="0" fontId="5" fillId="23" borderId="37" xfId="0" applyFont="1" applyFill="1" applyBorder="1" applyAlignment="1" applyProtection="1">
      <alignment horizontal="center" vertical="center"/>
      <protection locked="0"/>
    </xf>
    <xf numFmtId="0" fontId="5" fillId="23" borderId="39" xfId="0" applyFont="1" applyFill="1" applyBorder="1" applyAlignment="1" applyProtection="1">
      <alignment horizontal="center" vertical="center"/>
      <protection locked="0"/>
    </xf>
    <xf numFmtId="0" fontId="5" fillId="23" borderId="41" xfId="0" applyFont="1" applyFill="1" applyBorder="1" applyAlignment="1" applyProtection="1">
      <alignment horizontal="center" vertical="center"/>
      <protection locked="0"/>
    </xf>
    <xf numFmtId="0" fontId="5" fillId="23" borderId="42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37" fontId="3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37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/>
    </xf>
    <xf numFmtId="0" fontId="39" fillId="1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8" borderId="9" xfId="0" applyFont="1" applyFill="1" applyBorder="1" applyAlignment="1">
      <alignment horizontal="center" vertical="center"/>
    </xf>
    <xf numFmtId="0" fontId="5" fillId="28" borderId="7" xfId="0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center" vertical="center"/>
    </xf>
    <xf numFmtId="14" fontId="24" fillId="19" borderId="9" xfId="3" applyNumberFormat="1" applyFont="1" applyBorder="1" applyAlignment="1">
      <alignment horizontal="center" vertical="center"/>
    </xf>
    <xf numFmtId="14" fontId="24" fillId="19" borderId="7" xfId="3" applyNumberFormat="1" applyFont="1" applyBorder="1" applyAlignment="1">
      <alignment horizontal="center" vertical="center"/>
    </xf>
    <xf numFmtId="14" fontId="24" fillId="19" borderId="6" xfId="3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31" fillId="12" borderId="0" xfId="0" applyFont="1" applyFill="1" applyAlignment="1">
      <alignment horizontal="center"/>
    </xf>
    <xf numFmtId="165" fontId="5" fillId="0" borderId="9" xfId="0" applyNumberFormat="1" applyFont="1" applyBorder="1" applyAlignment="1" applyProtection="1">
      <alignment horizontal="center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20" fontId="5" fillId="0" borderId="9" xfId="0" applyNumberFormat="1" applyFont="1" applyBorder="1" applyAlignment="1" applyProtection="1">
      <alignment horizontal="center"/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14" fontId="5" fillId="10" borderId="7" xfId="0" applyNumberFormat="1" applyFont="1" applyFill="1" applyBorder="1" applyAlignment="1">
      <alignment horizontal="center"/>
    </xf>
    <xf numFmtId="37" fontId="5" fillId="10" borderId="9" xfId="1" applyNumberFormat="1" applyFont="1" applyFill="1" applyBorder="1" applyAlignment="1">
      <alignment horizontal="center" vertical="center"/>
    </xf>
    <xf numFmtId="37" fontId="5" fillId="10" borderId="6" xfId="1" applyNumberFormat="1" applyFont="1" applyFill="1" applyBorder="1" applyAlignment="1">
      <alignment horizontal="center" vertical="center"/>
    </xf>
    <xf numFmtId="37" fontId="24" fillId="19" borderId="9" xfId="3" applyNumberFormat="1" applyFont="1" applyBorder="1" applyAlignment="1">
      <alignment horizontal="center"/>
    </xf>
    <xf numFmtId="37" fontId="24" fillId="19" borderId="7" xfId="3" applyNumberFormat="1" applyFont="1" applyBorder="1" applyAlignment="1">
      <alignment horizontal="center"/>
    </xf>
    <xf numFmtId="37" fontId="24" fillId="19" borderId="6" xfId="3" applyNumberFormat="1" applyFont="1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4" fontId="5" fillId="9" borderId="55" xfId="0" applyNumberFormat="1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left"/>
    </xf>
    <xf numFmtId="167" fontId="5" fillId="0" borderId="6" xfId="0" applyNumberFormat="1" applyFont="1" applyBorder="1" applyAlignment="1">
      <alignment horizontal="left"/>
    </xf>
    <xf numFmtId="14" fontId="3" fillId="21" borderId="26" xfId="0" applyNumberFormat="1" applyFont="1" applyFill="1" applyBorder="1" applyAlignment="1">
      <alignment horizontal="center"/>
    </xf>
    <xf numFmtId="14" fontId="3" fillId="21" borderId="27" xfId="0" applyNumberFormat="1" applyFont="1" applyFill="1" applyBorder="1" applyAlignment="1">
      <alignment horizontal="center"/>
    </xf>
    <xf numFmtId="14" fontId="23" fillId="21" borderId="7" xfId="0" applyNumberFormat="1" applyFont="1" applyFill="1" applyBorder="1" applyAlignment="1">
      <alignment horizontal="center"/>
    </xf>
    <xf numFmtId="14" fontId="23" fillId="21" borderId="6" xfId="0" applyNumberFormat="1" applyFont="1" applyFill="1" applyBorder="1" applyAlignment="1">
      <alignment horizontal="center"/>
    </xf>
    <xf numFmtId="0" fontId="22" fillId="19" borderId="1" xfId="3" applyFont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14" fontId="23" fillId="21" borderId="7" xfId="0" applyNumberFormat="1" applyFont="1" applyFill="1" applyBorder="1" applyAlignment="1">
      <alignment horizontal="center" vertical="center"/>
    </xf>
    <xf numFmtId="14" fontId="23" fillId="21" borderId="6" xfId="0" applyNumberFormat="1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/>
    </xf>
    <xf numFmtId="0" fontId="6" fillId="18" borderId="27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22" fillId="21" borderId="6" xfId="4" applyFont="1" applyFill="1" applyBorder="1" applyAlignment="1">
      <alignment horizontal="center" vertical="center"/>
    </xf>
    <xf numFmtId="0" fontId="22" fillId="21" borderId="1" xfId="4" applyFont="1" applyFill="1" applyBorder="1" applyAlignment="1">
      <alignment horizontal="center" vertical="center"/>
    </xf>
    <xf numFmtId="0" fontId="22" fillId="21" borderId="5" xfId="4" applyFont="1" applyFill="1" applyBorder="1" applyAlignment="1">
      <alignment horizontal="center" vertical="center"/>
    </xf>
    <xf numFmtId="0" fontId="22" fillId="21" borderId="3" xfId="4" applyFont="1" applyFill="1" applyBorder="1" applyAlignment="1">
      <alignment horizontal="center" vertical="center"/>
    </xf>
    <xf numFmtId="37" fontId="5" fillId="13" borderId="9" xfId="1" applyNumberFormat="1" applyFont="1" applyFill="1" applyBorder="1" applyAlignment="1">
      <alignment horizontal="center" vertical="center"/>
    </xf>
    <xf numFmtId="37" fontId="5" fillId="13" borderId="6" xfId="1" applyNumberFormat="1" applyFont="1" applyFill="1" applyBorder="1" applyAlignment="1">
      <alignment horizontal="center" vertical="center"/>
    </xf>
    <xf numFmtId="37" fontId="24" fillId="21" borderId="9" xfId="4" applyNumberFormat="1" applyFont="1" applyFill="1" applyBorder="1" applyAlignment="1">
      <alignment horizontal="center"/>
    </xf>
    <xf numFmtId="37" fontId="24" fillId="21" borderId="7" xfId="4" applyNumberFormat="1" applyFont="1" applyFill="1" applyBorder="1" applyAlignment="1">
      <alignment horizontal="center"/>
    </xf>
    <xf numFmtId="37" fontId="24" fillId="21" borderId="6" xfId="4" applyNumberFormat="1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30" fillId="7" borderId="25" xfId="0" applyFont="1" applyFill="1" applyBorder="1" applyAlignment="1">
      <alignment horizontal="center"/>
    </xf>
    <xf numFmtId="0" fontId="30" fillId="7" borderId="27" xfId="0" applyFont="1" applyFill="1" applyBorder="1" applyAlignment="1">
      <alignment horizontal="center"/>
    </xf>
    <xf numFmtId="0" fontId="30" fillId="7" borderId="26" xfId="0" applyFont="1" applyFill="1" applyBorder="1" applyAlignment="1">
      <alignment horizontal="center"/>
    </xf>
    <xf numFmtId="0" fontId="30" fillId="14" borderId="25" xfId="0" applyFont="1" applyFill="1" applyBorder="1" applyAlignment="1">
      <alignment horizontal="center"/>
    </xf>
    <xf numFmtId="0" fontId="30" fillId="14" borderId="26" xfId="0" applyFont="1" applyFill="1" applyBorder="1" applyAlignment="1">
      <alignment horizontal="center"/>
    </xf>
    <xf numFmtId="0" fontId="30" fillId="14" borderId="27" xfId="0" applyFont="1" applyFill="1" applyBorder="1" applyAlignment="1">
      <alignment horizontal="center"/>
    </xf>
    <xf numFmtId="0" fontId="30" fillId="12" borderId="0" xfId="0" applyFont="1" applyFill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4" fillId="16" borderId="17" xfId="0" applyFont="1" applyFill="1" applyBorder="1" applyAlignment="1">
      <alignment horizontal="center"/>
    </xf>
    <xf numFmtId="0" fontId="34" fillId="16" borderId="18" xfId="0" applyFont="1" applyFill="1" applyBorder="1" applyAlignment="1">
      <alignment horizontal="center"/>
    </xf>
    <xf numFmtId="0" fontId="34" fillId="16" borderId="19" xfId="0" applyFont="1" applyFill="1" applyBorder="1" applyAlignment="1">
      <alignment horizontal="center"/>
    </xf>
    <xf numFmtId="0" fontId="6" fillId="14" borderId="52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4" borderId="55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/>
    </xf>
    <xf numFmtId="0" fontId="34" fillId="11" borderId="17" xfId="0" applyFont="1" applyFill="1" applyBorder="1" applyAlignment="1">
      <alignment horizontal="center"/>
    </xf>
    <xf numFmtId="0" fontId="34" fillId="11" borderId="18" xfId="0" applyFont="1" applyFill="1" applyBorder="1" applyAlignment="1">
      <alignment horizontal="center"/>
    </xf>
    <xf numFmtId="0" fontId="34" fillId="11" borderId="19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18" fillId="14" borderId="25" xfId="0" applyFont="1" applyFill="1" applyBorder="1" applyAlignment="1">
      <alignment horizontal="center"/>
    </xf>
    <xf numFmtId="0" fontId="18" fillId="14" borderId="27" xfId="0" applyFont="1" applyFill="1" applyBorder="1" applyAlignment="1">
      <alignment horizontal="center"/>
    </xf>
    <xf numFmtId="0" fontId="18" fillId="14" borderId="37" xfId="0" applyFont="1" applyFill="1" applyBorder="1" applyAlignment="1">
      <alignment horizontal="center"/>
    </xf>
    <xf numFmtId="0" fontId="18" fillId="14" borderId="38" xfId="0" applyFont="1" applyFill="1" applyBorder="1" applyAlignment="1">
      <alignment horizontal="center"/>
    </xf>
    <xf numFmtId="0" fontId="18" fillId="14" borderId="39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8" fillId="14" borderId="17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15" borderId="17" xfId="0" applyFont="1" applyFill="1" applyBorder="1" applyAlignment="1" applyProtection="1">
      <alignment horizontal="center" vertical="center"/>
      <protection locked="0"/>
    </xf>
    <xf numFmtId="0" fontId="4" fillId="15" borderId="18" xfId="0" applyFont="1" applyFill="1" applyBorder="1" applyAlignment="1" applyProtection="1">
      <alignment horizontal="center" vertical="center"/>
      <protection locked="0"/>
    </xf>
    <xf numFmtId="0" fontId="4" fillId="15" borderId="19" xfId="0" applyFont="1" applyFill="1" applyBorder="1" applyAlignment="1" applyProtection="1">
      <alignment horizontal="center" vertical="center"/>
      <protection locked="0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/>
    </xf>
    <xf numFmtId="0" fontId="28" fillId="13" borderId="26" xfId="0" applyFont="1" applyFill="1" applyBorder="1" applyAlignment="1">
      <alignment horizontal="center" vertical="center"/>
    </xf>
    <xf numFmtId="0" fontId="28" fillId="13" borderId="27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165" fontId="5" fillId="0" borderId="7" xfId="0" applyNumberFormat="1" applyFont="1" applyBorder="1" applyAlignment="1" applyProtection="1">
      <alignment horizontal="center"/>
      <protection locked="0"/>
    </xf>
    <xf numFmtId="0" fontId="2" fillId="12" borderId="8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</cellXfs>
  <cellStyles count="5">
    <cellStyle name="Ênfase2" xfId="3" builtinId="33"/>
    <cellStyle name="Ênfase3" xfId="4" builtinId="37"/>
    <cellStyle name="Normal" xfId="0" builtinId="0"/>
    <cellStyle name="Porcentagem" xfId="2" builtinId="5"/>
    <cellStyle name="Vírgula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  <color rgb="FFFFFF66"/>
      <color rgb="FFE6BAB8"/>
      <color rgb="FFA0BF61"/>
      <color rgb="FF669900"/>
      <color rgb="FF97B953"/>
      <color rgb="FF8AAC46"/>
      <color rgb="FF7DBC00"/>
      <color rgb="FF3AA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Todos</c:v>
          </c:tx>
          <c:spPr>
            <a:ln w="25400" cap="rnd" cmpd="sng" algn="ctr">
              <a:solidFill>
                <a:srgbClr val="002060">
                  <a:alpha val="92000"/>
                </a:srgbClr>
              </a:solidFill>
              <a:round/>
            </a:ln>
            <a:effectLst>
              <a:outerShdw blurRad="50800" dist="25400" dir="30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</c:strRef>
          </c:cat>
          <c:val>
            <c:numRef>
              <c:f>Tabulados!$AE$15:$AE$39</c:f>
              <c:numCache>
                <c:formatCode>General</c:formatCode>
                <c:ptCount val="25"/>
                <c:pt idx="0">
                  <c:v>4445</c:v>
                </c:pt>
                <c:pt idx="1">
                  <c:v>2555</c:v>
                </c:pt>
                <c:pt idx="2">
                  <c:v>1574</c:v>
                </c:pt>
                <c:pt idx="3">
                  <c:v>1602</c:v>
                </c:pt>
                <c:pt idx="4">
                  <c:v>3438</c:v>
                </c:pt>
                <c:pt idx="5">
                  <c:v>11005</c:v>
                </c:pt>
                <c:pt idx="6">
                  <c:v>22887</c:v>
                </c:pt>
                <c:pt idx="7">
                  <c:v>27393</c:v>
                </c:pt>
                <c:pt idx="8">
                  <c:v>24318</c:v>
                </c:pt>
                <c:pt idx="9">
                  <c:v>23522</c:v>
                </c:pt>
                <c:pt idx="10">
                  <c:v>22374</c:v>
                </c:pt>
                <c:pt idx="11">
                  <c:v>22023</c:v>
                </c:pt>
                <c:pt idx="12">
                  <c:v>22641</c:v>
                </c:pt>
                <c:pt idx="13">
                  <c:v>22762</c:v>
                </c:pt>
                <c:pt idx="14">
                  <c:v>22359</c:v>
                </c:pt>
                <c:pt idx="15">
                  <c:v>22356</c:v>
                </c:pt>
                <c:pt idx="16">
                  <c:v>24635</c:v>
                </c:pt>
                <c:pt idx="17">
                  <c:v>24851</c:v>
                </c:pt>
                <c:pt idx="18">
                  <c:v>25743</c:v>
                </c:pt>
                <c:pt idx="19">
                  <c:v>23002</c:v>
                </c:pt>
                <c:pt idx="20">
                  <c:v>18597</c:v>
                </c:pt>
                <c:pt idx="21">
                  <c:v>14134</c:v>
                </c:pt>
                <c:pt idx="22">
                  <c:v>12543</c:v>
                </c:pt>
                <c:pt idx="23">
                  <c:v>7785</c:v>
                </c:pt>
                <c:pt idx="24">
                  <c:v>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0-4E00-A1FA-F0D1D65B7CF1}"/>
            </c:ext>
          </c:extLst>
        </c:ser>
        <c:ser>
          <c:idx val="1"/>
          <c:order val="1"/>
          <c:tx>
            <c:v>Mov 01</c:v>
          </c:tx>
          <c:spPr>
            <a:ln w="95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</c:strRef>
          </c:cat>
          <c:val>
            <c:numRef>
              <c:f>Totais!$G$13:$G$36</c:f>
              <c:numCache>
                <c:formatCode>General</c:formatCode>
                <c:ptCount val="24"/>
                <c:pt idx="0">
                  <c:v>63</c:v>
                </c:pt>
                <c:pt idx="1">
                  <c:v>22</c:v>
                </c:pt>
                <c:pt idx="2">
                  <c:v>13</c:v>
                </c:pt>
                <c:pt idx="3">
                  <c:v>18</c:v>
                </c:pt>
                <c:pt idx="4">
                  <c:v>35</c:v>
                </c:pt>
                <c:pt idx="5">
                  <c:v>206</c:v>
                </c:pt>
                <c:pt idx="6">
                  <c:v>424</c:v>
                </c:pt>
                <c:pt idx="7">
                  <c:v>597</c:v>
                </c:pt>
                <c:pt idx="8">
                  <c:v>462</c:v>
                </c:pt>
                <c:pt idx="9">
                  <c:v>423</c:v>
                </c:pt>
                <c:pt idx="10">
                  <c:v>409</c:v>
                </c:pt>
                <c:pt idx="11">
                  <c:v>383</c:v>
                </c:pt>
                <c:pt idx="12">
                  <c:v>441</c:v>
                </c:pt>
                <c:pt idx="13">
                  <c:v>378</c:v>
                </c:pt>
                <c:pt idx="14">
                  <c:v>400</c:v>
                </c:pt>
                <c:pt idx="15">
                  <c:v>401</c:v>
                </c:pt>
                <c:pt idx="16">
                  <c:v>414</c:v>
                </c:pt>
                <c:pt idx="17">
                  <c:v>423</c:v>
                </c:pt>
                <c:pt idx="18">
                  <c:v>503</c:v>
                </c:pt>
                <c:pt idx="19">
                  <c:v>350</c:v>
                </c:pt>
                <c:pt idx="20">
                  <c:v>340</c:v>
                </c:pt>
                <c:pt idx="21">
                  <c:v>203</c:v>
                </c:pt>
                <c:pt idx="22">
                  <c:v>193</c:v>
                </c:pt>
                <c:pt idx="23">
                  <c:v>108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1-61D0-4E00-A1FA-F0D1D65B7CF1}"/>
            </c:ext>
          </c:extLst>
        </c:ser>
        <c:ser>
          <c:idx val="2"/>
          <c:order val="2"/>
          <c:tx>
            <c:v>Mov 02</c:v>
          </c:tx>
          <c:spPr>
            <a:ln w="9525" cap="rnd" cmpd="sng" algn="ctr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</c:strRef>
          </c:cat>
          <c:val>
            <c:numRef>
              <c:f>Totais!$L$13:$L$36</c:f>
              <c:numCache>
                <c:formatCode>General</c:formatCode>
                <c:ptCount val="24"/>
                <c:pt idx="0">
                  <c:v>284</c:v>
                </c:pt>
                <c:pt idx="1">
                  <c:v>118</c:v>
                </c:pt>
                <c:pt idx="2">
                  <c:v>57</c:v>
                </c:pt>
                <c:pt idx="3">
                  <c:v>28</c:v>
                </c:pt>
                <c:pt idx="4">
                  <c:v>77</c:v>
                </c:pt>
                <c:pt idx="5">
                  <c:v>209</c:v>
                </c:pt>
                <c:pt idx="6">
                  <c:v>530</c:v>
                </c:pt>
                <c:pt idx="7">
                  <c:v>1024</c:v>
                </c:pt>
                <c:pt idx="8">
                  <c:v>1004</c:v>
                </c:pt>
                <c:pt idx="9">
                  <c:v>937</c:v>
                </c:pt>
                <c:pt idx="10">
                  <c:v>903</c:v>
                </c:pt>
                <c:pt idx="11">
                  <c:v>903</c:v>
                </c:pt>
                <c:pt idx="12">
                  <c:v>922</c:v>
                </c:pt>
                <c:pt idx="13">
                  <c:v>1006</c:v>
                </c:pt>
                <c:pt idx="14">
                  <c:v>1003</c:v>
                </c:pt>
                <c:pt idx="15">
                  <c:v>1074</c:v>
                </c:pt>
                <c:pt idx="16">
                  <c:v>1169</c:v>
                </c:pt>
                <c:pt idx="17">
                  <c:v>1378</c:v>
                </c:pt>
                <c:pt idx="18">
                  <c:v>1457</c:v>
                </c:pt>
                <c:pt idx="19">
                  <c:v>1447</c:v>
                </c:pt>
                <c:pt idx="20">
                  <c:v>1000</c:v>
                </c:pt>
                <c:pt idx="21">
                  <c:v>757</c:v>
                </c:pt>
                <c:pt idx="22">
                  <c:v>751</c:v>
                </c:pt>
                <c:pt idx="23">
                  <c:v>466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2-61D0-4E00-A1FA-F0D1D65B7CF1}"/>
            </c:ext>
          </c:extLst>
        </c:ser>
        <c:ser>
          <c:idx val="3"/>
          <c:order val="3"/>
          <c:tx>
            <c:v>Mov 03</c:v>
          </c:tx>
          <c:spPr>
            <a:ln w="9525" cap="rnd" cmpd="sng" algn="ctr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Totais!$Q$13:$Q$36</c:f>
              <c:numCache>
                <c:formatCode>General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27</c:v>
                </c:pt>
                <c:pt idx="8">
                  <c:v>14</c:v>
                </c:pt>
                <c:pt idx="9">
                  <c:v>15</c:v>
                </c:pt>
                <c:pt idx="10">
                  <c:v>25</c:v>
                </c:pt>
                <c:pt idx="11">
                  <c:v>22</c:v>
                </c:pt>
                <c:pt idx="12">
                  <c:v>32</c:v>
                </c:pt>
                <c:pt idx="13">
                  <c:v>23</c:v>
                </c:pt>
                <c:pt idx="14">
                  <c:v>16</c:v>
                </c:pt>
                <c:pt idx="15">
                  <c:v>25</c:v>
                </c:pt>
                <c:pt idx="16">
                  <c:v>19</c:v>
                </c:pt>
                <c:pt idx="17">
                  <c:v>20</c:v>
                </c:pt>
                <c:pt idx="18">
                  <c:v>23</c:v>
                </c:pt>
                <c:pt idx="19">
                  <c:v>13</c:v>
                </c:pt>
                <c:pt idx="20">
                  <c:v>18</c:v>
                </c:pt>
                <c:pt idx="21">
                  <c:v>6</c:v>
                </c:pt>
                <c:pt idx="22">
                  <c:v>15</c:v>
                </c:pt>
                <c:pt idx="23">
                  <c:v>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1D0-4E00-A1FA-F0D1D65B7CF1}"/>
            </c:ext>
          </c:extLst>
        </c:ser>
        <c:ser>
          <c:idx val="4"/>
          <c:order val="4"/>
          <c:tx>
            <c:v>Mov 04</c:v>
          </c:tx>
          <c:spPr>
            <a:ln w="95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Totais!$V$13:$V$36</c:f>
              <c:numCache>
                <c:formatCode>General</c:formatCode>
                <c:ptCount val="24"/>
                <c:pt idx="0">
                  <c:v>475</c:v>
                </c:pt>
                <c:pt idx="1">
                  <c:v>290</c:v>
                </c:pt>
                <c:pt idx="2">
                  <c:v>201</c:v>
                </c:pt>
                <c:pt idx="3">
                  <c:v>258</c:v>
                </c:pt>
                <c:pt idx="4">
                  <c:v>565</c:v>
                </c:pt>
                <c:pt idx="5">
                  <c:v>1978</c:v>
                </c:pt>
                <c:pt idx="6">
                  <c:v>3713</c:v>
                </c:pt>
                <c:pt idx="7">
                  <c:v>4142</c:v>
                </c:pt>
                <c:pt idx="8">
                  <c:v>3540</c:v>
                </c:pt>
                <c:pt idx="9">
                  <c:v>3378</c:v>
                </c:pt>
                <c:pt idx="10">
                  <c:v>3086</c:v>
                </c:pt>
                <c:pt idx="11">
                  <c:v>3047</c:v>
                </c:pt>
                <c:pt idx="12">
                  <c:v>2942</c:v>
                </c:pt>
                <c:pt idx="13">
                  <c:v>2962</c:v>
                </c:pt>
                <c:pt idx="14">
                  <c:v>2754</c:v>
                </c:pt>
                <c:pt idx="15">
                  <c:v>2827</c:v>
                </c:pt>
                <c:pt idx="16">
                  <c:v>2863</c:v>
                </c:pt>
                <c:pt idx="17">
                  <c:v>2676</c:v>
                </c:pt>
                <c:pt idx="18">
                  <c:v>2866</c:v>
                </c:pt>
                <c:pt idx="19">
                  <c:v>2544</c:v>
                </c:pt>
                <c:pt idx="20">
                  <c:v>2146</c:v>
                </c:pt>
                <c:pt idx="21">
                  <c:v>1639</c:v>
                </c:pt>
                <c:pt idx="22">
                  <c:v>1373</c:v>
                </c:pt>
                <c:pt idx="23">
                  <c:v>780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1D0-4E00-A1FA-F0D1D65B7CF1}"/>
            </c:ext>
          </c:extLst>
        </c:ser>
        <c:ser>
          <c:idx val="5"/>
          <c:order val="5"/>
          <c:tx>
            <c:v>Mov 05</c:v>
          </c:tx>
          <c:spPr>
            <a:ln w="95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Totais!$AA$13:$AA$36</c:f>
              <c:numCache>
                <c:formatCode>General</c:formatCode>
                <c:ptCount val="24"/>
                <c:pt idx="0">
                  <c:v>417</c:v>
                </c:pt>
                <c:pt idx="1">
                  <c:v>273</c:v>
                </c:pt>
                <c:pt idx="2">
                  <c:v>189</c:v>
                </c:pt>
                <c:pt idx="3">
                  <c:v>242</c:v>
                </c:pt>
                <c:pt idx="4">
                  <c:v>530</c:v>
                </c:pt>
                <c:pt idx="5">
                  <c:v>1778</c:v>
                </c:pt>
                <c:pt idx="6">
                  <c:v>3301</c:v>
                </c:pt>
                <c:pt idx="7">
                  <c:v>3572</c:v>
                </c:pt>
                <c:pt idx="8">
                  <c:v>3092</c:v>
                </c:pt>
                <c:pt idx="9">
                  <c:v>2970</c:v>
                </c:pt>
                <c:pt idx="10">
                  <c:v>2703</c:v>
                </c:pt>
                <c:pt idx="11">
                  <c:v>2686</c:v>
                </c:pt>
                <c:pt idx="12">
                  <c:v>2533</c:v>
                </c:pt>
                <c:pt idx="13">
                  <c:v>2608</c:v>
                </c:pt>
                <c:pt idx="14">
                  <c:v>2370</c:v>
                </c:pt>
                <c:pt idx="15">
                  <c:v>2451</c:v>
                </c:pt>
                <c:pt idx="16">
                  <c:v>2468</c:v>
                </c:pt>
                <c:pt idx="17">
                  <c:v>2273</c:v>
                </c:pt>
                <c:pt idx="18">
                  <c:v>2386</c:v>
                </c:pt>
                <c:pt idx="19">
                  <c:v>2207</c:v>
                </c:pt>
                <c:pt idx="20">
                  <c:v>1824</c:v>
                </c:pt>
                <c:pt idx="21">
                  <c:v>1442</c:v>
                </c:pt>
                <c:pt idx="22">
                  <c:v>1195</c:v>
                </c:pt>
                <c:pt idx="23">
                  <c:v>678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1D0-4E00-A1FA-F0D1D65B7CF1}"/>
            </c:ext>
          </c:extLst>
        </c:ser>
        <c:ser>
          <c:idx val="6"/>
          <c:order val="6"/>
          <c:tx>
            <c:v>Mov 06</c:v>
          </c:tx>
          <c:spPr>
            <a:ln w="95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Totais!$AF$13:$AF$36</c:f>
              <c:numCache>
                <c:formatCode>General</c:formatCode>
                <c:ptCount val="24"/>
                <c:pt idx="0">
                  <c:v>333</c:v>
                </c:pt>
                <c:pt idx="1">
                  <c:v>216</c:v>
                </c:pt>
                <c:pt idx="2">
                  <c:v>147</c:v>
                </c:pt>
                <c:pt idx="3">
                  <c:v>218</c:v>
                </c:pt>
                <c:pt idx="4">
                  <c:v>465</c:v>
                </c:pt>
                <c:pt idx="5">
                  <c:v>1712</c:v>
                </c:pt>
                <c:pt idx="6">
                  <c:v>2998</c:v>
                </c:pt>
                <c:pt idx="7">
                  <c:v>3222</c:v>
                </c:pt>
                <c:pt idx="8">
                  <c:v>2672</c:v>
                </c:pt>
                <c:pt idx="9">
                  <c:v>2432</c:v>
                </c:pt>
                <c:pt idx="10">
                  <c:v>2221</c:v>
                </c:pt>
                <c:pt idx="11">
                  <c:v>2152</c:v>
                </c:pt>
                <c:pt idx="12">
                  <c:v>2033</c:v>
                </c:pt>
                <c:pt idx="13">
                  <c:v>2129</c:v>
                </c:pt>
                <c:pt idx="14">
                  <c:v>1879</c:v>
                </c:pt>
                <c:pt idx="15">
                  <c:v>1882</c:v>
                </c:pt>
                <c:pt idx="16">
                  <c:v>1874</c:v>
                </c:pt>
                <c:pt idx="17">
                  <c:v>1791</c:v>
                </c:pt>
                <c:pt idx="18">
                  <c:v>1881</c:v>
                </c:pt>
                <c:pt idx="19">
                  <c:v>1575</c:v>
                </c:pt>
                <c:pt idx="20">
                  <c:v>1375</c:v>
                </c:pt>
                <c:pt idx="21">
                  <c:v>1055</c:v>
                </c:pt>
                <c:pt idx="22">
                  <c:v>851</c:v>
                </c:pt>
                <c:pt idx="23">
                  <c:v>517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61D0-4E00-A1FA-F0D1D65B7CF1}"/>
            </c:ext>
          </c:extLst>
        </c:ser>
        <c:ser>
          <c:idx val="7"/>
          <c:order val="7"/>
          <c:tx>
            <c:v>Mov 07</c:v>
          </c:tx>
          <c:spPr>
            <a:ln w="95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60000"/>
                </a:schemeClr>
              </a:solidFill>
              <a:ln w="9525" cap="flat" cmpd="sng" algn="ctr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Totais!$AK$13:$AK$36</c:f>
              <c:numCache>
                <c:formatCode>General</c:formatCode>
                <c:ptCount val="24"/>
                <c:pt idx="0">
                  <c:v>426</c:v>
                </c:pt>
                <c:pt idx="1">
                  <c:v>192</c:v>
                </c:pt>
                <c:pt idx="2">
                  <c:v>111</c:v>
                </c:pt>
                <c:pt idx="3">
                  <c:v>68</c:v>
                </c:pt>
                <c:pt idx="4">
                  <c:v>177</c:v>
                </c:pt>
                <c:pt idx="5">
                  <c:v>475</c:v>
                </c:pt>
                <c:pt idx="6">
                  <c:v>1245</c:v>
                </c:pt>
                <c:pt idx="7">
                  <c:v>1944</c:v>
                </c:pt>
                <c:pt idx="8">
                  <c:v>1872</c:v>
                </c:pt>
                <c:pt idx="9">
                  <c:v>1883</c:v>
                </c:pt>
                <c:pt idx="10">
                  <c:v>1768</c:v>
                </c:pt>
                <c:pt idx="11">
                  <c:v>1798</c:v>
                </c:pt>
                <c:pt idx="12">
                  <c:v>1831</c:v>
                </c:pt>
                <c:pt idx="13">
                  <c:v>1839</c:v>
                </c:pt>
                <c:pt idx="14">
                  <c:v>1878</c:v>
                </c:pt>
                <c:pt idx="15">
                  <c:v>2019</c:v>
                </c:pt>
                <c:pt idx="16">
                  <c:v>2158</c:v>
                </c:pt>
                <c:pt idx="17">
                  <c:v>2263</c:v>
                </c:pt>
                <c:pt idx="18">
                  <c:v>2442</c:v>
                </c:pt>
                <c:pt idx="19">
                  <c:v>2416</c:v>
                </c:pt>
                <c:pt idx="20">
                  <c:v>1771</c:v>
                </c:pt>
                <c:pt idx="21">
                  <c:v>1341</c:v>
                </c:pt>
                <c:pt idx="22">
                  <c:v>1273</c:v>
                </c:pt>
                <c:pt idx="23">
                  <c:v>729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61D0-4E00-A1FA-F0D1D65B7CF1}"/>
            </c:ext>
          </c:extLst>
        </c:ser>
        <c:ser>
          <c:idx val="8"/>
          <c:order val="8"/>
          <c:tx>
            <c:v>Mov 08</c:v>
          </c:tx>
          <c:spPr>
            <a:ln w="9525" cap="rnd" cmpd="sng" algn="ctr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 cap="flat" cmpd="sng" algn="ctr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Totais!$AP$13:$AP$36</c:f>
              <c:numCache>
                <c:formatCode>General</c:formatCode>
                <c:ptCount val="24"/>
                <c:pt idx="0">
                  <c:v>526</c:v>
                </c:pt>
                <c:pt idx="1">
                  <c:v>349</c:v>
                </c:pt>
                <c:pt idx="2">
                  <c:v>195</c:v>
                </c:pt>
                <c:pt idx="3">
                  <c:v>181</c:v>
                </c:pt>
                <c:pt idx="4">
                  <c:v>293</c:v>
                </c:pt>
                <c:pt idx="5">
                  <c:v>722</c:v>
                </c:pt>
                <c:pt idx="6">
                  <c:v>1688</c:v>
                </c:pt>
                <c:pt idx="7">
                  <c:v>1739</c:v>
                </c:pt>
                <c:pt idx="8">
                  <c:v>1674</c:v>
                </c:pt>
                <c:pt idx="9">
                  <c:v>1833</c:v>
                </c:pt>
                <c:pt idx="10">
                  <c:v>2177</c:v>
                </c:pt>
                <c:pt idx="11">
                  <c:v>2110</c:v>
                </c:pt>
                <c:pt idx="12">
                  <c:v>2300</c:v>
                </c:pt>
                <c:pt idx="13">
                  <c:v>2346</c:v>
                </c:pt>
                <c:pt idx="14">
                  <c:v>2444</c:v>
                </c:pt>
                <c:pt idx="15">
                  <c:v>2378</c:v>
                </c:pt>
                <c:pt idx="16">
                  <c:v>2931</c:v>
                </c:pt>
                <c:pt idx="17">
                  <c:v>2876</c:v>
                </c:pt>
                <c:pt idx="18">
                  <c:v>2772</c:v>
                </c:pt>
                <c:pt idx="19">
                  <c:v>2400</c:v>
                </c:pt>
                <c:pt idx="20">
                  <c:v>1951</c:v>
                </c:pt>
                <c:pt idx="21">
                  <c:v>1536</c:v>
                </c:pt>
                <c:pt idx="22">
                  <c:v>1437</c:v>
                </c:pt>
                <c:pt idx="23">
                  <c:v>974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61D0-4E00-A1FA-F0D1D65B7CF1}"/>
            </c:ext>
          </c:extLst>
        </c:ser>
        <c:ser>
          <c:idx val="9"/>
          <c:order val="9"/>
          <c:tx>
            <c:v>Mov 09</c:v>
          </c:tx>
          <c:spPr>
            <a:ln w="95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 cap="flat" cmpd="sng" algn="ctr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Totais!$G$42:$G$65</c:f>
              <c:numCache>
                <c:formatCode>General</c:formatCode>
                <c:ptCount val="24"/>
                <c:pt idx="0">
                  <c:v>486</c:v>
                </c:pt>
                <c:pt idx="1">
                  <c:v>305</c:v>
                </c:pt>
                <c:pt idx="2">
                  <c:v>173</c:v>
                </c:pt>
                <c:pt idx="3">
                  <c:v>140</c:v>
                </c:pt>
                <c:pt idx="4">
                  <c:v>221</c:v>
                </c:pt>
                <c:pt idx="5">
                  <c:v>578</c:v>
                </c:pt>
                <c:pt idx="6">
                  <c:v>1221</c:v>
                </c:pt>
                <c:pt idx="7">
                  <c:v>1439</c:v>
                </c:pt>
                <c:pt idx="8">
                  <c:v>1340</c:v>
                </c:pt>
                <c:pt idx="9">
                  <c:v>1345</c:v>
                </c:pt>
                <c:pt idx="10">
                  <c:v>1674</c:v>
                </c:pt>
                <c:pt idx="11">
                  <c:v>1569</c:v>
                </c:pt>
                <c:pt idx="12">
                  <c:v>1779</c:v>
                </c:pt>
                <c:pt idx="13">
                  <c:v>1683</c:v>
                </c:pt>
                <c:pt idx="14">
                  <c:v>1888</c:v>
                </c:pt>
                <c:pt idx="15">
                  <c:v>1824</c:v>
                </c:pt>
                <c:pt idx="16">
                  <c:v>2164</c:v>
                </c:pt>
                <c:pt idx="17">
                  <c:v>2336</c:v>
                </c:pt>
                <c:pt idx="18">
                  <c:v>2335</c:v>
                </c:pt>
                <c:pt idx="19">
                  <c:v>2034</c:v>
                </c:pt>
                <c:pt idx="20">
                  <c:v>1654</c:v>
                </c:pt>
                <c:pt idx="21">
                  <c:v>1283</c:v>
                </c:pt>
                <c:pt idx="22">
                  <c:v>1184</c:v>
                </c:pt>
                <c:pt idx="23">
                  <c:v>844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61D0-4E00-A1FA-F0D1D65B7CF1}"/>
            </c:ext>
          </c:extLst>
        </c:ser>
        <c:ser>
          <c:idx val="10"/>
          <c:order val="10"/>
          <c:tx>
            <c:v>Mov 10</c:v>
          </c:tx>
          <c:spPr>
            <a:ln w="95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Totais!$L$42:$L$65</c:f>
              <c:numCache>
                <c:formatCode>General</c:formatCode>
                <c:ptCount val="24"/>
                <c:pt idx="0">
                  <c:v>218</c:v>
                </c:pt>
                <c:pt idx="1">
                  <c:v>121</c:v>
                </c:pt>
                <c:pt idx="2">
                  <c:v>90</c:v>
                </c:pt>
                <c:pt idx="3">
                  <c:v>94</c:v>
                </c:pt>
                <c:pt idx="4">
                  <c:v>289</c:v>
                </c:pt>
                <c:pt idx="5">
                  <c:v>1056</c:v>
                </c:pt>
                <c:pt idx="6">
                  <c:v>2160</c:v>
                </c:pt>
                <c:pt idx="7">
                  <c:v>2565</c:v>
                </c:pt>
                <c:pt idx="8">
                  <c:v>2263</c:v>
                </c:pt>
                <c:pt idx="9">
                  <c:v>2096</c:v>
                </c:pt>
                <c:pt idx="10">
                  <c:v>1692</c:v>
                </c:pt>
                <c:pt idx="11">
                  <c:v>1592</c:v>
                </c:pt>
                <c:pt idx="12">
                  <c:v>1625</c:v>
                </c:pt>
                <c:pt idx="13">
                  <c:v>1618</c:v>
                </c:pt>
                <c:pt idx="14">
                  <c:v>1623</c:v>
                </c:pt>
                <c:pt idx="15">
                  <c:v>1433</c:v>
                </c:pt>
                <c:pt idx="16">
                  <c:v>1500</c:v>
                </c:pt>
                <c:pt idx="17">
                  <c:v>1624</c:v>
                </c:pt>
                <c:pt idx="18">
                  <c:v>1628</c:v>
                </c:pt>
                <c:pt idx="19">
                  <c:v>1271</c:v>
                </c:pt>
                <c:pt idx="20">
                  <c:v>1154</c:v>
                </c:pt>
                <c:pt idx="21">
                  <c:v>853</c:v>
                </c:pt>
                <c:pt idx="22">
                  <c:v>686</c:v>
                </c:pt>
                <c:pt idx="23">
                  <c:v>416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61D0-4E00-A1FA-F0D1D65B7CF1}"/>
            </c:ext>
          </c:extLst>
        </c:ser>
        <c:ser>
          <c:idx val="11"/>
          <c:order val="11"/>
          <c:tx>
            <c:v>Mov 11</c:v>
          </c:tx>
          <c:spPr>
            <a:ln w="95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>
                  <a:lumMod val="60000"/>
                </a:schemeClr>
              </a:solidFill>
              <a:ln w="9525" cap="flat" cmpd="sng" algn="ctr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Totais!$Q$42:$Q$65</c:f>
              <c:numCache>
                <c:formatCode>General</c:formatCode>
                <c:ptCount val="24"/>
                <c:pt idx="0">
                  <c:v>462</c:v>
                </c:pt>
                <c:pt idx="1">
                  <c:v>233</c:v>
                </c:pt>
                <c:pt idx="2">
                  <c:v>130</c:v>
                </c:pt>
                <c:pt idx="3">
                  <c:v>107</c:v>
                </c:pt>
                <c:pt idx="4">
                  <c:v>240</c:v>
                </c:pt>
                <c:pt idx="5">
                  <c:v>599</c:v>
                </c:pt>
                <c:pt idx="6">
                  <c:v>1663</c:v>
                </c:pt>
                <c:pt idx="7">
                  <c:v>2179</c:v>
                </c:pt>
                <c:pt idx="8">
                  <c:v>2158</c:v>
                </c:pt>
                <c:pt idx="9">
                  <c:v>2343</c:v>
                </c:pt>
                <c:pt idx="10">
                  <c:v>2248</c:v>
                </c:pt>
                <c:pt idx="11">
                  <c:v>2321</c:v>
                </c:pt>
                <c:pt idx="12">
                  <c:v>2313</c:v>
                </c:pt>
                <c:pt idx="13">
                  <c:v>2478</c:v>
                </c:pt>
                <c:pt idx="14">
                  <c:v>2415</c:v>
                </c:pt>
                <c:pt idx="15">
                  <c:v>2556</c:v>
                </c:pt>
                <c:pt idx="16">
                  <c:v>2877</c:v>
                </c:pt>
                <c:pt idx="17">
                  <c:v>2765</c:v>
                </c:pt>
                <c:pt idx="18">
                  <c:v>2838</c:v>
                </c:pt>
                <c:pt idx="19">
                  <c:v>2718</c:v>
                </c:pt>
                <c:pt idx="20">
                  <c:v>2031</c:v>
                </c:pt>
                <c:pt idx="21">
                  <c:v>1579</c:v>
                </c:pt>
                <c:pt idx="22">
                  <c:v>1516</c:v>
                </c:pt>
                <c:pt idx="23">
                  <c:v>846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61D0-4E00-A1FA-F0D1D65B7CF1}"/>
            </c:ext>
          </c:extLst>
        </c:ser>
        <c:ser>
          <c:idx val="12"/>
          <c:order val="12"/>
          <c:tx>
            <c:v>Mov 12</c:v>
          </c:tx>
          <c:spPr>
            <a:ln w="9525" cap="rnd" cmpd="sng" algn="ctr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Totais!$V$42:$V$65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20</c:v>
                </c:pt>
                <c:pt idx="6">
                  <c:v>49</c:v>
                </c:pt>
                <c:pt idx="7">
                  <c:v>65</c:v>
                </c:pt>
                <c:pt idx="8">
                  <c:v>48</c:v>
                </c:pt>
                <c:pt idx="9">
                  <c:v>28</c:v>
                </c:pt>
                <c:pt idx="10">
                  <c:v>23</c:v>
                </c:pt>
                <c:pt idx="11">
                  <c:v>18</c:v>
                </c:pt>
                <c:pt idx="12">
                  <c:v>39</c:v>
                </c:pt>
                <c:pt idx="13">
                  <c:v>24</c:v>
                </c:pt>
                <c:pt idx="14">
                  <c:v>19</c:v>
                </c:pt>
                <c:pt idx="15">
                  <c:v>17</c:v>
                </c:pt>
                <c:pt idx="16">
                  <c:v>48</c:v>
                </c:pt>
                <c:pt idx="17">
                  <c:v>38</c:v>
                </c:pt>
                <c:pt idx="18">
                  <c:v>41</c:v>
                </c:pt>
                <c:pt idx="19">
                  <c:v>64</c:v>
                </c:pt>
                <c:pt idx="20">
                  <c:v>37</c:v>
                </c:pt>
                <c:pt idx="21">
                  <c:v>15</c:v>
                </c:pt>
                <c:pt idx="22">
                  <c:v>10</c:v>
                </c:pt>
                <c:pt idx="23">
                  <c:v>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61D0-4E00-A1FA-F0D1D65B7CF1}"/>
            </c:ext>
          </c:extLst>
        </c:ser>
        <c:ser>
          <c:idx val="13"/>
          <c:order val="13"/>
          <c:tx>
            <c:v>Mov 13</c:v>
          </c:tx>
          <c:spPr>
            <a:ln w="9525" cap="rnd" cmpd="sng" algn="ctr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Totais!$AA$42:$AA$65</c:f>
              <c:numCache>
                <c:formatCode>General</c:formatCode>
                <c:ptCount val="24"/>
                <c:pt idx="0">
                  <c:v>30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16</c:v>
                </c:pt>
                <c:pt idx="5">
                  <c:v>75</c:v>
                </c:pt>
                <c:pt idx="6">
                  <c:v>221</c:v>
                </c:pt>
                <c:pt idx="7">
                  <c:v>357</c:v>
                </c:pt>
                <c:pt idx="8">
                  <c:v>209</c:v>
                </c:pt>
                <c:pt idx="9">
                  <c:v>126</c:v>
                </c:pt>
                <c:pt idx="10">
                  <c:v>95</c:v>
                </c:pt>
                <c:pt idx="11">
                  <c:v>91</c:v>
                </c:pt>
                <c:pt idx="12">
                  <c:v>197</c:v>
                </c:pt>
                <c:pt idx="13">
                  <c:v>139</c:v>
                </c:pt>
                <c:pt idx="14">
                  <c:v>94</c:v>
                </c:pt>
                <c:pt idx="15">
                  <c:v>105</c:v>
                </c:pt>
                <c:pt idx="16">
                  <c:v>214</c:v>
                </c:pt>
                <c:pt idx="17">
                  <c:v>252</c:v>
                </c:pt>
                <c:pt idx="18">
                  <c:v>294</c:v>
                </c:pt>
                <c:pt idx="19">
                  <c:v>350</c:v>
                </c:pt>
                <c:pt idx="20">
                  <c:v>286</c:v>
                </c:pt>
                <c:pt idx="21">
                  <c:v>143</c:v>
                </c:pt>
                <c:pt idx="22">
                  <c:v>96</c:v>
                </c:pt>
                <c:pt idx="23">
                  <c:v>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61D0-4E00-A1FA-F0D1D65B7CF1}"/>
            </c:ext>
          </c:extLst>
        </c:ser>
        <c:ser>
          <c:idx val="14"/>
          <c:order val="14"/>
          <c:tx>
            <c:v>Mov 14</c:v>
          </c:tx>
          <c:spPr>
            <a:ln w="9525" cap="rnd" cmpd="sng" algn="ctr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Totais!$AF$42:$AF$65</c:f>
              <c:numCache>
                <c:formatCode>General</c:formatCode>
                <c:ptCount val="24"/>
                <c:pt idx="0">
                  <c:v>690</c:v>
                </c:pt>
                <c:pt idx="1">
                  <c:v>425</c:v>
                </c:pt>
                <c:pt idx="2">
                  <c:v>259</c:v>
                </c:pt>
                <c:pt idx="3">
                  <c:v>242</c:v>
                </c:pt>
                <c:pt idx="4">
                  <c:v>514</c:v>
                </c:pt>
                <c:pt idx="5">
                  <c:v>1536</c:v>
                </c:pt>
                <c:pt idx="6">
                  <c:v>3490</c:v>
                </c:pt>
                <c:pt idx="7">
                  <c:v>4229</c:v>
                </c:pt>
                <c:pt idx="8">
                  <c:v>3809</c:v>
                </c:pt>
                <c:pt idx="9">
                  <c:v>3615</c:v>
                </c:pt>
                <c:pt idx="10">
                  <c:v>3278</c:v>
                </c:pt>
                <c:pt idx="11">
                  <c:v>3258</c:v>
                </c:pt>
                <c:pt idx="12">
                  <c:v>3496</c:v>
                </c:pt>
                <c:pt idx="13">
                  <c:v>3414</c:v>
                </c:pt>
                <c:pt idx="14">
                  <c:v>3501</c:v>
                </c:pt>
                <c:pt idx="15">
                  <c:v>3276</c:v>
                </c:pt>
                <c:pt idx="16">
                  <c:v>3770</c:v>
                </c:pt>
                <c:pt idx="17">
                  <c:v>3922</c:v>
                </c:pt>
                <c:pt idx="18">
                  <c:v>4024</c:v>
                </c:pt>
                <c:pt idx="19">
                  <c:v>3327</c:v>
                </c:pt>
                <c:pt idx="20">
                  <c:v>2761</c:v>
                </c:pt>
                <c:pt idx="21">
                  <c:v>2154</c:v>
                </c:pt>
                <c:pt idx="22">
                  <c:v>1877</c:v>
                </c:pt>
                <c:pt idx="23">
                  <c:v>1276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1D0-4E00-A1FA-F0D1D65B7CF1}"/>
            </c:ext>
          </c:extLst>
        </c:ser>
        <c:ser>
          <c:idx val="15"/>
          <c:order val="15"/>
          <c:tx>
            <c:v>Mov 15</c:v>
          </c:tx>
          <c:spPr>
            <a:ln w="9525" cap="rnd" cmpd="sng" algn="ctr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4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Tabulados!$AD$15:$AD$39</c:f>
              <c:strCache>
                <c:ptCount val="25"/>
                <c:pt idx="0">
                  <c:v>00 hr</c:v>
                </c:pt>
                <c:pt idx="1">
                  <c:v>01 hr</c:v>
                </c:pt>
                <c:pt idx="2">
                  <c:v>02 hr</c:v>
                </c:pt>
                <c:pt idx="3">
                  <c:v>03 hr</c:v>
                </c:pt>
                <c:pt idx="4">
                  <c:v>04 hr</c:v>
                </c:pt>
                <c:pt idx="5">
                  <c:v>05 hr</c:v>
                </c:pt>
                <c:pt idx="6">
                  <c:v>06 hr</c:v>
                </c:pt>
                <c:pt idx="7">
                  <c:v>07 hr</c:v>
                </c:pt>
                <c:pt idx="8">
                  <c:v>08 hr</c:v>
                </c:pt>
                <c:pt idx="9">
                  <c:v>09 hr</c:v>
                </c:pt>
                <c:pt idx="10">
                  <c:v>10 hr</c:v>
                </c:pt>
                <c:pt idx="11">
                  <c:v>11 hr</c:v>
                </c:pt>
                <c:pt idx="12">
                  <c:v>12 hr</c:v>
                </c:pt>
                <c:pt idx="13">
                  <c:v>13 hr</c:v>
                </c:pt>
                <c:pt idx="14">
                  <c:v>14 hr</c:v>
                </c:pt>
                <c:pt idx="15">
                  <c:v>15 hr</c:v>
                </c:pt>
                <c:pt idx="16">
                  <c:v>16 hr</c:v>
                </c:pt>
                <c:pt idx="17">
                  <c:v>17 hr</c:v>
                </c:pt>
                <c:pt idx="18">
                  <c:v>18 hr</c:v>
                </c:pt>
                <c:pt idx="19">
                  <c:v>19 hr</c:v>
                </c:pt>
                <c:pt idx="20">
                  <c:v>20 hr</c:v>
                </c:pt>
                <c:pt idx="21">
                  <c:v>21 hr</c:v>
                </c:pt>
                <c:pt idx="22">
                  <c:v>22 hr</c:v>
                </c:pt>
                <c:pt idx="23">
                  <c:v>23 hr</c:v>
                </c:pt>
                <c:pt idx="24">
                  <c:v>24 hr</c:v>
                </c:pt>
              </c:strCache>
              <c:extLst xmlns:c15="http://schemas.microsoft.com/office/drawing/2012/chart"/>
            </c:strRef>
          </c:cat>
          <c:val>
            <c:numRef>
              <c:f>Totais!$AK$42:$AK$65</c:f>
              <c:numCache>
                <c:formatCode>General</c:formatCode>
                <c:ptCount val="24"/>
                <c:pt idx="0">
                  <c:v>26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55</c:v>
                </c:pt>
                <c:pt idx="6">
                  <c:v>172</c:v>
                </c:pt>
                <c:pt idx="7">
                  <c:v>292</c:v>
                </c:pt>
                <c:pt idx="8">
                  <c:v>161</c:v>
                </c:pt>
                <c:pt idx="9">
                  <c:v>98</c:v>
                </c:pt>
                <c:pt idx="10">
                  <c:v>72</c:v>
                </c:pt>
                <c:pt idx="11">
                  <c:v>73</c:v>
                </c:pt>
                <c:pt idx="12">
                  <c:v>158</c:v>
                </c:pt>
                <c:pt idx="13">
                  <c:v>115</c:v>
                </c:pt>
                <c:pt idx="14">
                  <c:v>75</c:v>
                </c:pt>
                <c:pt idx="15">
                  <c:v>88</c:v>
                </c:pt>
                <c:pt idx="16">
                  <c:v>166</c:v>
                </c:pt>
                <c:pt idx="17">
                  <c:v>214</c:v>
                </c:pt>
                <c:pt idx="18">
                  <c:v>253</c:v>
                </c:pt>
                <c:pt idx="19">
                  <c:v>286</c:v>
                </c:pt>
                <c:pt idx="20">
                  <c:v>249</c:v>
                </c:pt>
                <c:pt idx="21">
                  <c:v>128</c:v>
                </c:pt>
                <c:pt idx="22">
                  <c:v>86</c:v>
                </c:pt>
                <c:pt idx="23">
                  <c:v>59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61D0-4E00-A1FA-F0D1D65B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6816640"/>
        <c:axId val="86822912"/>
        <c:extLst>
          <c:ext xmlns:c15="http://schemas.microsoft.com/office/drawing/2012/chart" uri="{02D57815-91ED-43cb-92C2-25804820EDAC}">
            <c15:filteredLineSeries>
              <c15:ser>
                <c:idx val="16"/>
                <c:order val="16"/>
                <c:tx>
                  <c:v>Mov 16</c:v>
                </c:tx>
                <c:spPr>
                  <a:ln w="9525" cap="rnd" cmpd="sng" algn="ctr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 cap="flat" cmpd="sng" algn="ctr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Tabulados!$AD$15:$AD$39</c15:sqref>
                        </c15:formulaRef>
                      </c:ext>
                    </c:extLst>
                    <c:strCache>
                      <c:ptCount val="25"/>
                      <c:pt idx="0">
                        <c:v>00 hr</c:v>
                      </c:pt>
                      <c:pt idx="1">
                        <c:v>01 hr</c:v>
                      </c:pt>
                      <c:pt idx="2">
                        <c:v>02 hr</c:v>
                      </c:pt>
                      <c:pt idx="3">
                        <c:v>03 hr</c:v>
                      </c:pt>
                      <c:pt idx="4">
                        <c:v>04 hr</c:v>
                      </c:pt>
                      <c:pt idx="5">
                        <c:v>05 hr</c:v>
                      </c:pt>
                      <c:pt idx="6">
                        <c:v>06 hr</c:v>
                      </c:pt>
                      <c:pt idx="7">
                        <c:v>07 hr</c:v>
                      </c:pt>
                      <c:pt idx="8">
                        <c:v>08 hr</c:v>
                      </c:pt>
                      <c:pt idx="9">
                        <c:v>09 hr</c:v>
                      </c:pt>
                      <c:pt idx="10">
                        <c:v>10 hr</c:v>
                      </c:pt>
                      <c:pt idx="11">
                        <c:v>11 hr</c:v>
                      </c:pt>
                      <c:pt idx="12">
                        <c:v>12 hr</c:v>
                      </c:pt>
                      <c:pt idx="13">
                        <c:v>13 hr</c:v>
                      </c:pt>
                      <c:pt idx="14">
                        <c:v>14 hr</c:v>
                      </c:pt>
                      <c:pt idx="15">
                        <c:v>15 hr</c:v>
                      </c:pt>
                      <c:pt idx="16">
                        <c:v>16 hr</c:v>
                      </c:pt>
                      <c:pt idx="17">
                        <c:v>17 hr</c:v>
                      </c:pt>
                      <c:pt idx="18">
                        <c:v>18 hr</c:v>
                      </c:pt>
                      <c:pt idx="19">
                        <c:v>19 hr</c:v>
                      </c:pt>
                      <c:pt idx="20">
                        <c:v>20 hr</c:v>
                      </c:pt>
                      <c:pt idx="21">
                        <c:v>21 hr</c:v>
                      </c:pt>
                      <c:pt idx="22">
                        <c:v>22 hr</c:v>
                      </c:pt>
                      <c:pt idx="23">
                        <c:v>23 hr</c:v>
                      </c:pt>
                      <c:pt idx="24">
                        <c:v>24 hr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Totais!$AP$42:$AP$65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61D0-4E00-A1FA-F0D1D65B7CF1}"/>
                  </c:ext>
                </c:extLst>
              </c15:ser>
            </c15:filteredLineSeries>
          </c:ext>
        </c:extLst>
      </c:lineChart>
      <c:catAx>
        <c:axId val="8681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latin typeface="Arial" panose="020B0604020202020204" pitchFamily="34" charset="0"/>
                    <a:cs typeface="Arial" panose="020B0604020202020204" pitchFamily="34" charset="0"/>
                  </a:rPr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6822912"/>
        <c:crosses val="autoZero"/>
        <c:auto val="1"/>
        <c:lblAlgn val="ctr"/>
        <c:lblOffset val="100"/>
        <c:noMultiLvlLbl val="0"/>
      </c:catAx>
      <c:valAx>
        <c:axId val="86822912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latin typeface="Arial" panose="020B0604020202020204" pitchFamily="34" charset="0"/>
                    <a:cs typeface="Arial" panose="020B0604020202020204" pitchFamily="34" charset="0"/>
                  </a:rPr>
                  <a:t>Quantidade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681664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54" l="0.51181102362204722" r="0.51181102362204722" t="0.78740157480314954" header="0.3149606299212605" footer="0.3149606299212605"/>
    <c:pageSetup paperSize="8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2</xdr:row>
      <xdr:rowOff>127000</xdr:rowOff>
    </xdr:from>
    <xdr:to>
      <xdr:col>13</xdr:col>
      <xdr:colOff>330200</xdr:colOff>
      <xdr:row>48</xdr:row>
      <xdr:rowOff>53975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DE4CF1-ACC7-C9BF-FE78-BEC46BC3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69900"/>
          <a:ext cx="5918200" cy="735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81643</xdr:rowOff>
    </xdr:from>
    <xdr:to>
      <xdr:col>51</xdr:col>
      <xdr:colOff>190500</xdr:colOff>
      <xdr:row>78</xdr:row>
      <xdr:rowOff>103188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190500</xdr:colOff>
      <xdr:row>7</xdr:row>
      <xdr:rowOff>115959</xdr:rowOff>
    </xdr:from>
    <xdr:to>
      <xdr:col>47</xdr:col>
      <xdr:colOff>306457</xdr:colOff>
      <xdr:row>12</xdr:row>
      <xdr:rowOff>107674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442174" y="1250676"/>
          <a:ext cx="2600740" cy="612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Obs: </a:t>
          </a:r>
        </a:p>
        <a:p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Os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valores (quantidade) se referem aos 60 minutos </a:t>
          </a:r>
          <a:r>
            <a:rPr lang="pt-BR" sz="1000" b="1" baseline="0">
              <a:latin typeface="Arial" panose="020B0604020202020204" pitchFamily="34" charset="0"/>
              <a:cs typeface="Arial" panose="020B0604020202020204" pitchFamily="34" charset="0"/>
            </a:rPr>
            <a:t>posteriores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à hora representada.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0.47336</cdr:x>
      <cdr:y>0.02965</cdr:y>
    </cdr:from>
    <cdr:to>
      <cdr:x>0.57931</cdr:x>
      <cdr:y>0.05955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064249" y="275545"/>
          <a:ext cx="1357313" cy="277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Gráfico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24 hs</a:t>
          </a:r>
          <a:r>
            <a:rPr lang="pt-BR" sz="1100" baseline="0"/>
            <a:t>.</a:t>
          </a:r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228600</xdr:colOff>
      <xdr:row>4</xdr:row>
      <xdr:rowOff>76200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024CF3D-F66B-483C-AB3E-C2BE114B0E32}"/>
            </a:ext>
          </a:extLst>
        </xdr:cNvPr>
        <xdr:cNvSpPr>
          <a:spLocks noChangeAspect="1" noChangeArrowheads="1"/>
        </xdr:cNvSpPr>
      </xdr:nvSpPr>
      <xdr:spPr bwMode="auto">
        <a:xfrm>
          <a:off x="0" y="19050"/>
          <a:ext cx="18002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6"/>
  <sheetViews>
    <sheetView tabSelected="1" zoomScale="75" zoomScaleNormal="75" workbookViewId="0">
      <selection activeCell="AO34" sqref="AO34"/>
    </sheetView>
  </sheetViews>
  <sheetFormatPr defaultColWidth="8.85546875" defaultRowHeight="14.25" x14ac:dyDescent="0.2"/>
  <cols>
    <col min="1" max="1" width="5.28515625" style="246" customWidth="1"/>
    <col min="2" max="2" width="5.5703125" style="6" bestFit="1" customWidth="1"/>
    <col min="3" max="3" width="4.7109375" style="6" customWidth="1"/>
    <col min="4" max="5" width="3.85546875" style="6" bestFit="1" customWidth="1"/>
    <col min="6" max="7" width="4.85546875" style="6" bestFit="1" customWidth="1"/>
    <col min="8" max="8" width="14.85546875" style="6" customWidth="1"/>
    <col min="9" max="9" width="5.7109375" style="6" customWidth="1"/>
    <col min="10" max="10" width="10.85546875" style="6" customWidth="1"/>
    <col min="11" max="11" width="10.5703125" style="6" customWidth="1"/>
    <col min="12" max="12" width="5.42578125" style="6" bestFit="1" customWidth="1"/>
    <col min="13" max="14" width="5.7109375" style="6" bestFit="1" customWidth="1"/>
    <col min="15" max="15" width="5.5703125" style="6" customWidth="1"/>
    <col min="16" max="16" width="3.7109375" style="6" bestFit="1" customWidth="1"/>
    <col min="17" max="17" width="4.85546875" style="6" bestFit="1" customWidth="1"/>
    <col min="18" max="20" width="4.7109375" style="246" customWidth="1"/>
    <col min="21" max="21" width="1" style="246" customWidth="1"/>
    <col min="22" max="22" width="4.7109375" style="246" customWidth="1"/>
    <col min="23" max="23" width="5.42578125" style="246" customWidth="1"/>
    <col min="24" max="24" width="5" style="246" customWidth="1"/>
    <col min="25" max="26" width="4.7109375" style="246" customWidth="1"/>
    <col min="27" max="27" width="7.7109375" style="246" bestFit="1" customWidth="1"/>
    <col min="28" max="28" width="4.7109375" style="246" customWidth="1"/>
    <col min="29" max="29" width="7.7109375" style="246" bestFit="1" customWidth="1"/>
    <col min="30" max="30" width="6" style="246" customWidth="1"/>
    <col min="31" max="32" width="5.5703125" style="246" customWidth="1"/>
    <col min="33" max="33" width="6.5703125" style="246" customWidth="1"/>
    <col min="34" max="34" width="7.85546875" style="246" customWidth="1"/>
    <col min="35" max="36" width="8.85546875" style="246"/>
    <col min="37" max="37" width="4.28515625" style="246" customWidth="1"/>
    <col min="38" max="250" width="8.85546875" style="246"/>
    <col min="251" max="251" width="1.28515625" style="246" customWidth="1"/>
    <col min="252" max="252" width="4.5703125" style="246" bestFit="1" customWidth="1"/>
    <col min="253" max="253" width="5.5703125" style="246" bestFit="1" customWidth="1"/>
    <col min="254" max="254" width="4.7109375" style="246" customWidth="1"/>
    <col min="255" max="256" width="3.85546875" style="246" bestFit="1" customWidth="1"/>
    <col min="257" max="257" width="4.5703125" style="246" bestFit="1" customWidth="1"/>
    <col min="258" max="258" width="6.28515625" style="246" customWidth="1"/>
    <col min="259" max="259" width="4.85546875" style="246" bestFit="1" customWidth="1"/>
    <col min="260" max="260" width="6.140625" style="246" customWidth="1"/>
    <col min="261" max="261" width="3.5703125" style="246" customWidth="1"/>
    <col min="262" max="262" width="8" style="246" bestFit="1" customWidth="1"/>
    <col min="263" max="263" width="5.42578125" style="246" bestFit="1" customWidth="1"/>
    <col min="264" max="265" width="5.7109375" style="246" bestFit="1" customWidth="1"/>
    <col min="266" max="266" width="5.5703125" style="246" customWidth="1"/>
    <col min="267" max="267" width="2" style="246" customWidth="1"/>
    <col min="268" max="269" width="3.5703125" style="246" bestFit="1" customWidth="1"/>
    <col min="270" max="270" width="6.28515625" style="246" customWidth="1"/>
    <col min="271" max="271" width="1.85546875" style="246" customWidth="1"/>
    <col min="272" max="272" width="4.5703125" style="246" customWidth="1"/>
    <col min="273" max="292" width="8.85546875" style="246"/>
    <col min="293" max="293" width="4.28515625" style="246" customWidth="1"/>
    <col min="294" max="506" width="8.85546875" style="246"/>
    <col min="507" max="507" width="1.28515625" style="246" customWidth="1"/>
    <col min="508" max="508" width="4.5703125" style="246" bestFit="1" customWidth="1"/>
    <col min="509" max="509" width="5.5703125" style="246" bestFit="1" customWidth="1"/>
    <col min="510" max="510" width="4.7109375" style="246" customWidth="1"/>
    <col min="511" max="512" width="3.85546875" style="246" bestFit="1" customWidth="1"/>
    <col min="513" max="513" width="4.5703125" style="246" bestFit="1" customWidth="1"/>
    <col min="514" max="514" width="6.28515625" style="246" customWidth="1"/>
    <col min="515" max="515" width="4.85546875" style="246" bestFit="1" customWidth="1"/>
    <col min="516" max="516" width="6.140625" style="246" customWidth="1"/>
    <col min="517" max="517" width="3.5703125" style="246" customWidth="1"/>
    <col min="518" max="518" width="8" style="246" bestFit="1" customWidth="1"/>
    <col min="519" max="519" width="5.42578125" style="246" bestFit="1" customWidth="1"/>
    <col min="520" max="521" width="5.7109375" style="246" bestFit="1" customWidth="1"/>
    <col min="522" max="522" width="5.5703125" style="246" customWidth="1"/>
    <col min="523" max="523" width="2" style="246" customWidth="1"/>
    <col min="524" max="525" width="3.5703125" style="246" bestFit="1" customWidth="1"/>
    <col min="526" max="526" width="6.28515625" style="246" customWidth="1"/>
    <col min="527" max="527" width="1.85546875" style="246" customWidth="1"/>
    <col min="528" max="528" width="4.5703125" style="246" customWidth="1"/>
    <col min="529" max="548" width="8.85546875" style="246"/>
    <col min="549" max="549" width="4.28515625" style="246" customWidth="1"/>
    <col min="550" max="762" width="8.85546875" style="246"/>
    <col min="763" max="763" width="1.28515625" style="246" customWidth="1"/>
    <col min="764" max="764" width="4.5703125" style="246" bestFit="1" customWidth="1"/>
    <col min="765" max="765" width="5.5703125" style="246" bestFit="1" customWidth="1"/>
    <col min="766" max="766" width="4.7109375" style="246" customWidth="1"/>
    <col min="767" max="768" width="3.85546875" style="246" bestFit="1" customWidth="1"/>
    <col min="769" max="769" width="4.5703125" style="246" bestFit="1" customWidth="1"/>
    <col min="770" max="770" width="6.28515625" style="246" customWidth="1"/>
    <col min="771" max="771" width="4.85546875" style="246" bestFit="1" customWidth="1"/>
    <col min="772" max="772" width="6.140625" style="246" customWidth="1"/>
    <col min="773" max="773" width="3.5703125" style="246" customWidth="1"/>
    <col min="774" max="774" width="8" style="246" bestFit="1" customWidth="1"/>
    <col min="775" max="775" width="5.42578125" style="246" bestFit="1" customWidth="1"/>
    <col min="776" max="777" width="5.7109375" style="246" bestFit="1" customWidth="1"/>
    <col min="778" max="778" width="5.5703125" style="246" customWidth="1"/>
    <col min="779" max="779" width="2" style="246" customWidth="1"/>
    <col min="780" max="781" width="3.5703125" style="246" bestFit="1" customWidth="1"/>
    <col min="782" max="782" width="6.28515625" style="246" customWidth="1"/>
    <col min="783" max="783" width="1.85546875" style="246" customWidth="1"/>
    <col min="784" max="784" width="4.5703125" style="246" customWidth="1"/>
    <col min="785" max="804" width="8.85546875" style="246"/>
    <col min="805" max="805" width="4.28515625" style="246" customWidth="1"/>
    <col min="806" max="1018" width="8.85546875" style="246"/>
    <col min="1019" max="1019" width="1.28515625" style="246" customWidth="1"/>
    <col min="1020" max="1020" width="4.5703125" style="246" bestFit="1" customWidth="1"/>
    <col min="1021" max="1021" width="5.5703125" style="246" bestFit="1" customWidth="1"/>
    <col min="1022" max="1022" width="4.7109375" style="246" customWidth="1"/>
    <col min="1023" max="1024" width="3.85546875" style="246" bestFit="1" customWidth="1"/>
    <col min="1025" max="1025" width="4.5703125" style="246" bestFit="1" customWidth="1"/>
    <col min="1026" max="1026" width="6.28515625" style="246" customWidth="1"/>
    <col min="1027" max="1027" width="4.85546875" style="246" bestFit="1" customWidth="1"/>
    <col min="1028" max="1028" width="6.140625" style="246" customWidth="1"/>
    <col min="1029" max="1029" width="3.5703125" style="246" customWidth="1"/>
    <col min="1030" max="1030" width="8" style="246" bestFit="1" customWidth="1"/>
    <col min="1031" max="1031" width="5.42578125" style="246" bestFit="1" customWidth="1"/>
    <col min="1032" max="1033" width="5.7109375" style="246" bestFit="1" customWidth="1"/>
    <col min="1034" max="1034" width="5.5703125" style="246" customWidth="1"/>
    <col min="1035" max="1035" width="2" style="246" customWidth="1"/>
    <col min="1036" max="1037" width="3.5703125" style="246" bestFit="1" customWidth="1"/>
    <col min="1038" max="1038" width="6.28515625" style="246" customWidth="1"/>
    <col min="1039" max="1039" width="1.85546875" style="246" customWidth="1"/>
    <col min="1040" max="1040" width="4.5703125" style="246" customWidth="1"/>
    <col min="1041" max="1060" width="8.85546875" style="246"/>
    <col min="1061" max="1061" width="4.28515625" style="246" customWidth="1"/>
    <col min="1062" max="1274" width="8.85546875" style="246"/>
    <col min="1275" max="1275" width="1.28515625" style="246" customWidth="1"/>
    <col min="1276" max="1276" width="4.5703125" style="246" bestFit="1" customWidth="1"/>
    <col min="1277" max="1277" width="5.5703125" style="246" bestFit="1" customWidth="1"/>
    <col min="1278" max="1278" width="4.7109375" style="246" customWidth="1"/>
    <col min="1279" max="1280" width="3.85546875" style="246" bestFit="1" customWidth="1"/>
    <col min="1281" max="1281" width="4.5703125" style="246" bestFit="1" customWidth="1"/>
    <col min="1282" max="1282" width="6.28515625" style="246" customWidth="1"/>
    <col min="1283" max="1283" width="4.85546875" style="246" bestFit="1" customWidth="1"/>
    <col min="1284" max="1284" width="6.140625" style="246" customWidth="1"/>
    <col min="1285" max="1285" width="3.5703125" style="246" customWidth="1"/>
    <col min="1286" max="1286" width="8" style="246" bestFit="1" customWidth="1"/>
    <col min="1287" max="1287" width="5.42578125" style="246" bestFit="1" customWidth="1"/>
    <col min="1288" max="1289" width="5.7109375" style="246" bestFit="1" customWidth="1"/>
    <col min="1290" max="1290" width="5.5703125" style="246" customWidth="1"/>
    <col min="1291" max="1291" width="2" style="246" customWidth="1"/>
    <col min="1292" max="1293" width="3.5703125" style="246" bestFit="1" customWidth="1"/>
    <col min="1294" max="1294" width="6.28515625" style="246" customWidth="1"/>
    <col min="1295" max="1295" width="1.85546875" style="246" customWidth="1"/>
    <col min="1296" max="1296" width="4.5703125" style="246" customWidth="1"/>
    <col min="1297" max="1316" width="8.85546875" style="246"/>
    <col min="1317" max="1317" width="4.28515625" style="246" customWidth="1"/>
    <col min="1318" max="1530" width="8.85546875" style="246"/>
    <col min="1531" max="1531" width="1.28515625" style="246" customWidth="1"/>
    <col min="1532" max="1532" width="4.5703125" style="246" bestFit="1" customWidth="1"/>
    <col min="1533" max="1533" width="5.5703125" style="246" bestFit="1" customWidth="1"/>
    <col min="1534" max="1534" width="4.7109375" style="246" customWidth="1"/>
    <col min="1535" max="1536" width="3.85546875" style="246" bestFit="1" customWidth="1"/>
    <col min="1537" max="1537" width="4.5703125" style="246" bestFit="1" customWidth="1"/>
    <col min="1538" max="1538" width="6.28515625" style="246" customWidth="1"/>
    <col min="1539" max="1539" width="4.85546875" style="246" bestFit="1" customWidth="1"/>
    <col min="1540" max="1540" width="6.140625" style="246" customWidth="1"/>
    <col min="1541" max="1541" width="3.5703125" style="246" customWidth="1"/>
    <col min="1542" max="1542" width="8" style="246" bestFit="1" customWidth="1"/>
    <col min="1543" max="1543" width="5.42578125" style="246" bestFit="1" customWidth="1"/>
    <col min="1544" max="1545" width="5.7109375" style="246" bestFit="1" customWidth="1"/>
    <col min="1546" max="1546" width="5.5703125" style="246" customWidth="1"/>
    <col min="1547" max="1547" width="2" style="246" customWidth="1"/>
    <col min="1548" max="1549" width="3.5703125" style="246" bestFit="1" customWidth="1"/>
    <col min="1550" max="1550" width="6.28515625" style="246" customWidth="1"/>
    <col min="1551" max="1551" width="1.85546875" style="246" customWidth="1"/>
    <col min="1552" max="1552" width="4.5703125" style="246" customWidth="1"/>
    <col min="1553" max="1572" width="8.85546875" style="246"/>
    <col min="1573" max="1573" width="4.28515625" style="246" customWidth="1"/>
    <col min="1574" max="1786" width="8.85546875" style="246"/>
    <col min="1787" max="1787" width="1.28515625" style="246" customWidth="1"/>
    <col min="1788" max="1788" width="4.5703125" style="246" bestFit="1" customWidth="1"/>
    <col min="1789" max="1789" width="5.5703125" style="246" bestFit="1" customWidth="1"/>
    <col min="1790" max="1790" width="4.7109375" style="246" customWidth="1"/>
    <col min="1791" max="1792" width="3.85546875" style="246" bestFit="1" customWidth="1"/>
    <col min="1793" max="1793" width="4.5703125" style="246" bestFit="1" customWidth="1"/>
    <col min="1794" max="1794" width="6.28515625" style="246" customWidth="1"/>
    <col min="1795" max="1795" width="4.85546875" style="246" bestFit="1" customWidth="1"/>
    <col min="1796" max="1796" width="6.140625" style="246" customWidth="1"/>
    <col min="1797" max="1797" width="3.5703125" style="246" customWidth="1"/>
    <col min="1798" max="1798" width="8" style="246" bestFit="1" customWidth="1"/>
    <col min="1799" max="1799" width="5.42578125" style="246" bestFit="1" customWidth="1"/>
    <col min="1800" max="1801" width="5.7109375" style="246" bestFit="1" customWidth="1"/>
    <col min="1802" max="1802" width="5.5703125" style="246" customWidth="1"/>
    <col min="1803" max="1803" width="2" style="246" customWidth="1"/>
    <col min="1804" max="1805" width="3.5703125" style="246" bestFit="1" customWidth="1"/>
    <col min="1806" max="1806" width="6.28515625" style="246" customWidth="1"/>
    <col min="1807" max="1807" width="1.85546875" style="246" customWidth="1"/>
    <col min="1808" max="1808" width="4.5703125" style="246" customWidth="1"/>
    <col min="1809" max="1828" width="8.85546875" style="246"/>
    <col min="1829" max="1829" width="4.28515625" style="246" customWidth="1"/>
    <col min="1830" max="2042" width="8.85546875" style="246"/>
    <col min="2043" max="2043" width="1.28515625" style="246" customWidth="1"/>
    <col min="2044" max="2044" width="4.5703125" style="246" bestFit="1" customWidth="1"/>
    <col min="2045" max="2045" width="5.5703125" style="246" bestFit="1" customWidth="1"/>
    <col min="2046" max="2046" width="4.7109375" style="246" customWidth="1"/>
    <col min="2047" max="2048" width="3.85546875" style="246" bestFit="1" customWidth="1"/>
    <col min="2049" max="2049" width="4.5703125" style="246" bestFit="1" customWidth="1"/>
    <col min="2050" max="2050" width="6.28515625" style="246" customWidth="1"/>
    <col min="2051" max="2051" width="4.85546875" style="246" bestFit="1" customWidth="1"/>
    <col min="2052" max="2052" width="6.140625" style="246" customWidth="1"/>
    <col min="2053" max="2053" width="3.5703125" style="246" customWidth="1"/>
    <col min="2054" max="2054" width="8" style="246" bestFit="1" customWidth="1"/>
    <col min="2055" max="2055" width="5.42578125" style="246" bestFit="1" customWidth="1"/>
    <col min="2056" max="2057" width="5.7109375" style="246" bestFit="1" customWidth="1"/>
    <col min="2058" max="2058" width="5.5703125" style="246" customWidth="1"/>
    <col min="2059" max="2059" width="2" style="246" customWidth="1"/>
    <col min="2060" max="2061" width="3.5703125" style="246" bestFit="1" customWidth="1"/>
    <col min="2062" max="2062" width="6.28515625" style="246" customWidth="1"/>
    <col min="2063" max="2063" width="1.85546875" style="246" customWidth="1"/>
    <col min="2064" max="2064" width="4.5703125" style="246" customWidth="1"/>
    <col min="2065" max="2084" width="8.85546875" style="246"/>
    <col min="2085" max="2085" width="4.28515625" style="246" customWidth="1"/>
    <col min="2086" max="2298" width="8.85546875" style="246"/>
    <col min="2299" max="2299" width="1.28515625" style="246" customWidth="1"/>
    <col min="2300" max="2300" width="4.5703125" style="246" bestFit="1" customWidth="1"/>
    <col min="2301" max="2301" width="5.5703125" style="246" bestFit="1" customWidth="1"/>
    <col min="2302" max="2302" width="4.7109375" style="246" customWidth="1"/>
    <col min="2303" max="2304" width="3.85546875" style="246" bestFit="1" customWidth="1"/>
    <col min="2305" max="2305" width="4.5703125" style="246" bestFit="1" customWidth="1"/>
    <col min="2306" max="2306" width="6.28515625" style="246" customWidth="1"/>
    <col min="2307" max="2307" width="4.85546875" style="246" bestFit="1" customWidth="1"/>
    <col min="2308" max="2308" width="6.140625" style="246" customWidth="1"/>
    <col min="2309" max="2309" width="3.5703125" style="246" customWidth="1"/>
    <col min="2310" max="2310" width="8" style="246" bestFit="1" customWidth="1"/>
    <col min="2311" max="2311" width="5.42578125" style="246" bestFit="1" customWidth="1"/>
    <col min="2312" max="2313" width="5.7109375" style="246" bestFit="1" customWidth="1"/>
    <col min="2314" max="2314" width="5.5703125" style="246" customWidth="1"/>
    <col min="2315" max="2315" width="2" style="246" customWidth="1"/>
    <col min="2316" max="2317" width="3.5703125" style="246" bestFit="1" customWidth="1"/>
    <col min="2318" max="2318" width="6.28515625" style="246" customWidth="1"/>
    <col min="2319" max="2319" width="1.85546875" style="246" customWidth="1"/>
    <col min="2320" max="2320" width="4.5703125" style="246" customWidth="1"/>
    <col min="2321" max="2340" width="8.85546875" style="246"/>
    <col min="2341" max="2341" width="4.28515625" style="246" customWidth="1"/>
    <col min="2342" max="2554" width="8.85546875" style="246"/>
    <col min="2555" max="2555" width="1.28515625" style="246" customWidth="1"/>
    <col min="2556" max="2556" width="4.5703125" style="246" bestFit="1" customWidth="1"/>
    <col min="2557" max="2557" width="5.5703125" style="246" bestFit="1" customWidth="1"/>
    <col min="2558" max="2558" width="4.7109375" style="246" customWidth="1"/>
    <col min="2559" max="2560" width="3.85546875" style="246" bestFit="1" customWidth="1"/>
    <col min="2561" max="2561" width="4.5703125" style="246" bestFit="1" customWidth="1"/>
    <col min="2562" max="2562" width="6.28515625" style="246" customWidth="1"/>
    <col min="2563" max="2563" width="4.85546875" style="246" bestFit="1" customWidth="1"/>
    <col min="2564" max="2564" width="6.140625" style="246" customWidth="1"/>
    <col min="2565" max="2565" width="3.5703125" style="246" customWidth="1"/>
    <col min="2566" max="2566" width="8" style="246" bestFit="1" customWidth="1"/>
    <col min="2567" max="2567" width="5.42578125" style="246" bestFit="1" customWidth="1"/>
    <col min="2568" max="2569" width="5.7109375" style="246" bestFit="1" customWidth="1"/>
    <col min="2570" max="2570" width="5.5703125" style="246" customWidth="1"/>
    <col min="2571" max="2571" width="2" style="246" customWidth="1"/>
    <col min="2572" max="2573" width="3.5703125" style="246" bestFit="1" customWidth="1"/>
    <col min="2574" max="2574" width="6.28515625" style="246" customWidth="1"/>
    <col min="2575" max="2575" width="1.85546875" style="246" customWidth="1"/>
    <col min="2576" max="2576" width="4.5703125" style="246" customWidth="1"/>
    <col min="2577" max="2596" width="8.85546875" style="246"/>
    <col min="2597" max="2597" width="4.28515625" style="246" customWidth="1"/>
    <col min="2598" max="2810" width="8.85546875" style="246"/>
    <col min="2811" max="2811" width="1.28515625" style="246" customWidth="1"/>
    <col min="2812" max="2812" width="4.5703125" style="246" bestFit="1" customWidth="1"/>
    <col min="2813" max="2813" width="5.5703125" style="246" bestFit="1" customWidth="1"/>
    <col min="2814" max="2814" width="4.7109375" style="246" customWidth="1"/>
    <col min="2815" max="2816" width="3.85546875" style="246" bestFit="1" customWidth="1"/>
    <col min="2817" max="2817" width="4.5703125" style="246" bestFit="1" customWidth="1"/>
    <col min="2818" max="2818" width="6.28515625" style="246" customWidth="1"/>
    <col min="2819" max="2819" width="4.85546875" style="246" bestFit="1" customWidth="1"/>
    <col min="2820" max="2820" width="6.140625" style="246" customWidth="1"/>
    <col min="2821" max="2821" width="3.5703125" style="246" customWidth="1"/>
    <col min="2822" max="2822" width="8" style="246" bestFit="1" customWidth="1"/>
    <col min="2823" max="2823" width="5.42578125" style="246" bestFit="1" customWidth="1"/>
    <col min="2824" max="2825" width="5.7109375" style="246" bestFit="1" customWidth="1"/>
    <col min="2826" max="2826" width="5.5703125" style="246" customWidth="1"/>
    <col min="2827" max="2827" width="2" style="246" customWidth="1"/>
    <col min="2828" max="2829" width="3.5703125" style="246" bestFit="1" customWidth="1"/>
    <col min="2830" max="2830" width="6.28515625" style="246" customWidth="1"/>
    <col min="2831" max="2831" width="1.85546875" style="246" customWidth="1"/>
    <col min="2832" max="2832" width="4.5703125" style="246" customWidth="1"/>
    <col min="2833" max="2852" width="8.85546875" style="246"/>
    <col min="2853" max="2853" width="4.28515625" style="246" customWidth="1"/>
    <col min="2854" max="3066" width="8.85546875" style="246"/>
    <col min="3067" max="3067" width="1.28515625" style="246" customWidth="1"/>
    <col min="3068" max="3068" width="4.5703125" style="246" bestFit="1" customWidth="1"/>
    <col min="3069" max="3069" width="5.5703125" style="246" bestFit="1" customWidth="1"/>
    <col min="3070" max="3070" width="4.7109375" style="246" customWidth="1"/>
    <col min="3071" max="3072" width="3.85546875" style="246" bestFit="1" customWidth="1"/>
    <col min="3073" max="3073" width="4.5703125" style="246" bestFit="1" customWidth="1"/>
    <col min="3074" max="3074" width="6.28515625" style="246" customWidth="1"/>
    <col min="3075" max="3075" width="4.85546875" style="246" bestFit="1" customWidth="1"/>
    <col min="3076" max="3076" width="6.140625" style="246" customWidth="1"/>
    <col min="3077" max="3077" width="3.5703125" style="246" customWidth="1"/>
    <col min="3078" max="3078" width="8" style="246" bestFit="1" customWidth="1"/>
    <col min="3079" max="3079" width="5.42578125" style="246" bestFit="1" customWidth="1"/>
    <col min="3080" max="3081" width="5.7109375" style="246" bestFit="1" customWidth="1"/>
    <col min="3082" max="3082" width="5.5703125" style="246" customWidth="1"/>
    <col min="3083" max="3083" width="2" style="246" customWidth="1"/>
    <col min="3084" max="3085" width="3.5703125" style="246" bestFit="1" customWidth="1"/>
    <col min="3086" max="3086" width="6.28515625" style="246" customWidth="1"/>
    <col min="3087" max="3087" width="1.85546875" style="246" customWidth="1"/>
    <col min="3088" max="3088" width="4.5703125" style="246" customWidth="1"/>
    <col min="3089" max="3108" width="8.85546875" style="246"/>
    <col min="3109" max="3109" width="4.28515625" style="246" customWidth="1"/>
    <col min="3110" max="3322" width="8.85546875" style="246"/>
    <col min="3323" max="3323" width="1.28515625" style="246" customWidth="1"/>
    <col min="3324" max="3324" width="4.5703125" style="246" bestFit="1" customWidth="1"/>
    <col min="3325" max="3325" width="5.5703125" style="246" bestFit="1" customWidth="1"/>
    <col min="3326" max="3326" width="4.7109375" style="246" customWidth="1"/>
    <col min="3327" max="3328" width="3.85546875" style="246" bestFit="1" customWidth="1"/>
    <col min="3329" max="3329" width="4.5703125" style="246" bestFit="1" customWidth="1"/>
    <col min="3330" max="3330" width="6.28515625" style="246" customWidth="1"/>
    <col min="3331" max="3331" width="4.85546875" style="246" bestFit="1" customWidth="1"/>
    <col min="3332" max="3332" width="6.140625" style="246" customWidth="1"/>
    <col min="3333" max="3333" width="3.5703125" style="246" customWidth="1"/>
    <col min="3334" max="3334" width="8" style="246" bestFit="1" customWidth="1"/>
    <col min="3335" max="3335" width="5.42578125" style="246" bestFit="1" customWidth="1"/>
    <col min="3336" max="3337" width="5.7109375" style="246" bestFit="1" customWidth="1"/>
    <col min="3338" max="3338" width="5.5703125" style="246" customWidth="1"/>
    <col min="3339" max="3339" width="2" style="246" customWidth="1"/>
    <col min="3340" max="3341" width="3.5703125" style="246" bestFit="1" customWidth="1"/>
    <col min="3342" max="3342" width="6.28515625" style="246" customWidth="1"/>
    <col min="3343" max="3343" width="1.85546875" style="246" customWidth="1"/>
    <col min="3344" max="3344" width="4.5703125" style="246" customWidth="1"/>
    <col min="3345" max="3364" width="8.85546875" style="246"/>
    <col min="3365" max="3365" width="4.28515625" style="246" customWidth="1"/>
    <col min="3366" max="3578" width="8.85546875" style="246"/>
    <col min="3579" max="3579" width="1.28515625" style="246" customWidth="1"/>
    <col min="3580" max="3580" width="4.5703125" style="246" bestFit="1" customWidth="1"/>
    <col min="3581" max="3581" width="5.5703125" style="246" bestFit="1" customWidth="1"/>
    <col min="3582" max="3582" width="4.7109375" style="246" customWidth="1"/>
    <col min="3583" max="3584" width="3.85546875" style="246" bestFit="1" customWidth="1"/>
    <col min="3585" max="3585" width="4.5703125" style="246" bestFit="1" customWidth="1"/>
    <col min="3586" max="3586" width="6.28515625" style="246" customWidth="1"/>
    <col min="3587" max="3587" width="4.85546875" style="246" bestFit="1" customWidth="1"/>
    <col min="3588" max="3588" width="6.140625" style="246" customWidth="1"/>
    <col min="3589" max="3589" width="3.5703125" style="246" customWidth="1"/>
    <col min="3590" max="3590" width="8" style="246" bestFit="1" customWidth="1"/>
    <col min="3591" max="3591" width="5.42578125" style="246" bestFit="1" customWidth="1"/>
    <col min="3592" max="3593" width="5.7109375" style="246" bestFit="1" customWidth="1"/>
    <col min="3594" max="3594" width="5.5703125" style="246" customWidth="1"/>
    <col min="3595" max="3595" width="2" style="246" customWidth="1"/>
    <col min="3596" max="3597" width="3.5703125" style="246" bestFit="1" customWidth="1"/>
    <col min="3598" max="3598" width="6.28515625" style="246" customWidth="1"/>
    <col min="3599" max="3599" width="1.85546875" style="246" customWidth="1"/>
    <col min="3600" max="3600" width="4.5703125" style="246" customWidth="1"/>
    <col min="3601" max="3620" width="8.85546875" style="246"/>
    <col min="3621" max="3621" width="4.28515625" style="246" customWidth="1"/>
    <col min="3622" max="3834" width="8.85546875" style="246"/>
    <col min="3835" max="3835" width="1.28515625" style="246" customWidth="1"/>
    <col min="3836" max="3836" width="4.5703125" style="246" bestFit="1" customWidth="1"/>
    <col min="3837" max="3837" width="5.5703125" style="246" bestFit="1" customWidth="1"/>
    <col min="3838" max="3838" width="4.7109375" style="246" customWidth="1"/>
    <col min="3839" max="3840" width="3.85546875" style="246" bestFit="1" customWidth="1"/>
    <col min="3841" max="3841" width="4.5703125" style="246" bestFit="1" customWidth="1"/>
    <col min="3842" max="3842" width="6.28515625" style="246" customWidth="1"/>
    <col min="3843" max="3843" width="4.85546875" style="246" bestFit="1" customWidth="1"/>
    <col min="3844" max="3844" width="6.140625" style="246" customWidth="1"/>
    <col min="3845" max="3845" width="3.5703125" style="246" customWidth="1"/>
    <col min="3846" max="3846" width="8" style="246" bestFit="1" customWidth="1"/>
    <col min="3847" max="3847" width="5.42578125" style="246" bestFit="1" customWidth="1"/>
    <col min="3848" max="3849" width="5.7109375" style="246" bestFit="1" customWidth="1"/>
    <col min="3850" max="3850" width="5.5703125" style="246" customWidth="1"/>
    <col min="3851" max="3851" width="2" style="246" customWidth="1"/>
    <col min="3852" max="3853" width="3.5703125" style="246" bestFit="1" customWidth="1"/>
    <col min="3854" max="3854" width="6.28515625" style="246" customWidth="1"/>
    <col min="3855" max="3855" width="1.85546875" style="246" customWidth="1"/>
    <col min="3856" max="3856" width="4.5703125" style="246" customWidth="1"/>
    <col min="3857" max="3876" width="8.85546875" style="246"/>
    <col min="3877" max="3877" width="4.28515625" style="246" customWidth="1"/>
    <col min="3878" max="4090" width="8.85546875" style="246"/>
    <col min="4091" max="4091" width="1.28515625" style="246" customWidth="1"/>
    <col min="4092" max="4092" width="4.5703125" style="246" bestFit="1" customWidth="1"/>
    <col min="4093" max="4093" width="5.5703125" style="246" bestFit="1" customWidth="1"/>
    <col min="4094" max="4094" width="4.7109375" style="246" customWidth="1"/>
    <col min="4095" max="4096" width="3.85546875" style="246" bestFit="1" customWidth="1"/>
    <col min="4097" max="4097" width="4.5703125" style="246" bestFit="1" customWidth="1"/>
    <col min="4098" max="4098" width="6.28515625" style="246" customWidth="1"/>
    <col min="4099" max="4099" width="4.85546875" style="246" bestFit="1" customWidth="1"/>
    <col min="4100" max="4100" width="6.140625" style="246" customWidth="1"/>
    <col min="4101" max="4101" width="3.5703125" style="246" customWidth="1"/>
    <col min="4102" max="4102" width="8" style="246" bestFit="1" customWidth="1"/>
    <col min="4103" max="4103" width="5.42578125" style="246" bestFit="1" customWidth="1"/>
    <col min="4104" max="4105" width="5.7109375" style="246" bestFit="1" customWidth="1"/>
    <col min="4106" max="4106" width="5.5703125" style="246" customWidth="1"/>
    <col min="4107" max="4107" width="2" style="246" customWidth="1"/>
    <col min="4108" max="4109" width="3.5703125" style="246" bestFit="1" customWidth="1"/>
    <col min="4110" max="4110" width="6.28515625" style="246" customWidth="1"/>
    <col min="4111" max="4111" width="1.85546875" style="246" customWidth="1"/>
    <col min="4112" max="4112" width="4.5703125" style="246" customWidth="1"/>
    <col min="4113" max="4132" width="8.85546875" style="246"/>
    <col min="4133" max="4133" width="4.28515625" style="246" customWidth="1"/>
    <col min="4134" max="4346" width="8.85546875" style="246"/>
    <col min="4347" max="4347" width="1.28515625" style="246" customWidth="1"/>
    <col min="4348" max="4348" width="4.5703125" style="246" bestFit="1" customWidth="1"/>
    <col min="4349" max="4349" width="5.5703125" style="246" bestFit="1" customWidth="1"/>
    <col min="4350" max="4350" width="4.7109375" style="246" customWidth="1"/>
    <col min="4351" max="4352" width="3.85546875" style="246" bestFit="1" customWidth="1"/>
    <col min="4353" max="4353" width="4.5703125" style="246" bestFit="1" customWidth="1"/>
    <col min="4354" max="4354" width="6.28515625" style="246" customWidth="1"/>
    <col min="4355" max="4355" width="4.85546875" style="246" bestFit="1" customWidth="1"/>
    <col min="4356" max="4356" width="6.140625" style="246" customWidth="1"/>
    <col min="4357" max="4357" width="3.5703125" style="246" customWidth="1"/>
    <col min="4358" max="4358" width="8" style="246" bestFit="1" customWidth="1"/>
    <col min="4359" max="4359" width="5.42578125" style="246" bestFit="1" customWidth="1"/>
    <col min="4360" max="4361" width="5.7109375" style="246" bestFit="1" customWidth="1"/>
    <col min="4362" max="4362" width="5.5703125" style="246" customWidth="1"/>
    <col min="4363" max="4363" width="2" style="246" customWidth="1"/>
    <col min="4364" max="4365" width="3.5703125" style="246" bestFit="1" customWidth="1"/>
    <col min="4366" max="4366" width="6.28515625" style="246" customWidth="1"/>
    <col min="4367" max="4367" width="1.85546875" style="246" customWidth="1"/>
    <col min="4368" max="4368" width="4.5703125" style="246" customWidth="1"/>
    <col min="4369" max="4388" width="8.85546875" style="246"/>
    <col min="4389" max="4389" width="4.28515625" style="246" customWidth="1"/>
    <col min="4390" max="4602" width="8.85546875" style="246"/>
    <col min="4603" max="4603" width="1.28515625" style="246" customWidth="1"/>
    <col min="4604" max="4604" width="4.5703125" style="246" bestFit="1" customWidth="1"/>
    <col min="4605" max="4605" width="5.5703125" style="246" bestFit="1" customWidth="1"/>
    <col min="4606" max="4606" width="4.7109375" style="246" customWidth="1"/>
    <col min="4607" max="4608" width="3.85546875" style="246" bestFit="1" customWidth="1"/>
    <col min="4609" max="4609" width="4.5703125" style="246" bestFit="1" customWidth="1"/>
    <col min="4610" max="4610" width="6.28515625" style="246" customWidth="1"/>
    <col min="4611" max="4611" width="4.85546875" style="246" bestFit="1" customWidth="1"/>
    <col min="4612" max="4612" width="6.140625" style="246" customWidth="1"/>
    <col min="4613" max="4613" width="3.5703125" style="246" customWidth="1"/>
    <col min="4614" max="4614" width="8" style="246" bestFit="1" customWidth="1"/>
    <col min="4615" max="4615" width="5.42578125" style="246" bestFit="1" customWidth="1"/>
    <col min="4616" max="4617" width="5.7109375" style="246" bestFit="1" customWidth="1"/>
    <col min="4618" max="4618" width="5.5703125" style="246" customWidth="1"/>
    <col min="4619" max="4619" width="2" style="246" customWidth="1"/>
    <col min="4620" max="4621" width="3.5703125" style="246" bestFit="1" customWidth="1"/>
    <col min="4622" max="4622" width="6.28515625" style="246" customWidth="1"/>
    <col min="4623" max="4623" width="1.85546875" style="246" customWidth="1"/>
    <col min="4624" max="4624" width="4.5703125" style="246" customWidth="1"/>
    <col min="4625" max="4644" width="8.85546875" style="246"/>
    <col min="4645" max="4645" width="4.28515625" style="246" customWidth="1"/>
    <col min="4646" max="4858" width="8.85546875" style="246"/>
    <col min="4859" max="4859" width="1.28515625" style="246" customWidth="1"/>
    <col min="4860" max="4860" width="4.5703125" style="246" bestFit="1" customWidth="1"/>
    <col min="4861" max="4861" width="5.5703125" style="246" bestFit="1" customWidth="1"/>
    <col min="4862" max="4862" width="4.7109375" style="246" customWidth="1"/>
    <col min="4863" max="4864" width="3.85546875" style="246" bestFit="1" customWidth="1"/>
    <col min="4865" max="4865" width="4.5703125" style="246" bestFit="1" customWidth="1"/>
    <col min="4866" max="4866" width="6.28515625" style="246" customWidth="1"/>
    <col min="4867" max="4867" width="4.85546875" style="246" bestFit="1" customWidth="1"/>
    <col min="4868" max="4868" width="6.140625" style="246" customWidth="1"/>
    <col min="4869" max="4869" width="3.5703125" style="246" customWidth="1"/>
    <col min="4870" max="4870" width="8" style="246" bestFit="1" customWidth="1"/>
    <col min="4871" max="4871" width="5.42578125" style="246" bestFit="1" customWidth="1"/>
    <col min="4872" max="4873" width="5.7109375" style="246" bestFit="1" customWidth="1"/>
    <col min="4874" max="4874" width="5.5703125" style="246" customWidth="1"/>
    <col min="4875" max="4875" width="2" style="246" customWidth="1"/>
    <col min="4876" max="4877" width="3.5703125" style="246" bestFit="1" customWidth="1"/>
    <col min="4878" max="4878" width="6.28515625" style="246" customWidth="1"/>
    <col min="4879" max="4879" width="1.85546875" style="246" customWidth="1"/>
    <col min="4880" max="4880" width="4.5703125" style="246" customWidth="1"/>
    <col min="4881" max="4900" width="8.85546875" style="246"/>
    <col min="4901" max="4901" width="4.28515625" style="246" customWidth="1"/>
    <col min="4902" max="5114" width="8.85546875" style="246"/>
    <col min="5115" max="5115" width="1.28515625" style="246" customWidth="1"/>
    <col min="5116" max="5116" width="4.5703125" style="246" bestFit="1" customWidth="1"/>
    <col min="5117" max="5117" width="5.5703125" style="246" bestFit="1" customWidth="1"/>
    <col min="5118" max="5118" width="4.7109375" style="246" customWidth="1"/>
    <col min="5119" max="5120" width="3.85546875" style="246" bestFit="1" customWidth="1"/>
    <col min="5121" max="5121" width="4.5703125" style="246" bestFit="1" customWidth="1"/>
    <col min="5122" max="5122" width="6.28515625" style="246" customWidth="1"/>
    <col min="5123" max="5123" width="4.85546875" style="246" bestFit="1" customWidth="1"/>
    <col min="5124" max="5124" width="6.140625" style="246" customWidth="1"/>
    <col min="5125" max="5125" width="3.5703125" style="246" customWidth="1"/>
    <col min="5126" max="5126" width="8" style="246" bestFit="1" customWidth="1"/>
    <col min="5127" max="5127" width="5.42578125" style="246" bestFit="1" customWidth="1"/>
    <col min="5128" max="5129" width="5.7109375" style="246" bestFit="1" customWidth="1"/>
    <col min="5130" max="5130" width="5.5703125" style="246" customWidth="1"/>
    <col min="5131" max="5131" width="2" style="246" customWidth="1"/>
    <col min="5132" max="5133" width="3.5703125" style="246" bestFit="1" customWidth="1"/>
    <col min="5134" max="5134" width="6.28515625" style="246" customWidth="1"/>
    <col min="5135" max="5135" width="1.85546875" style="246" customWidth="1"/>
    <col min="5136" max="5136" width="4.5703125" style="246" customWidth="1"/>
    <col min="5137" max="5156" width="8.85546875" style="246"/>
    <col min="5157" max="5157" width="4.28515625" style="246" customWidth="1"/>
    <col min="5158" max="5370" width="8.85546875" style="246"/>
    <col min="5371" max="5371" width="1.28515625" style="246" customWidth="1"/>
    <col min="5372" max="5372" width="4.5703125" style="246" bestFit="1" customWidth="1"/>
    <col min="5373" max="5373" width="5.5703125" style="246" bestFit="1" customWidth="1"/>
    <col min="5374" max="5374" width="4.7109375" style="246" customWidth="1"/>
    <col min="5375" max="5376" width="3.85546875" style="246" bestFit="1" customWidth="1"/>
    <col min="5377" max="5377" width="4.5703125" style="246" bestFit="1" customWidth="1"/>
    <col min="5378" max="5378" width="6.28515625" style="246" customWidth="1"/>
    <col min="5379" max="5379" width="4.85546875" style="246" bestFit="1" customWidth="1"/>
    <col min="5380" max="5380" width="6.140625" style="246" customWidth="1"/>
    <col min="5381" max="5381" width="3.5703125" style="246" customWidth="1"/>
    <col min="5382" max="5382" width="8" style="246" bestFit="1" customWidth="1"/>
    <col min="5383" max="5383" width="5.42578125" style="246" bestFit="1" customWidth="1"/>
    <col min="5384" max="5385" width="5.7109375" style="246" bestFit="1" customWidth="1"/>
    <col min="5386" max="5386" width="5.5703125" style="246" customWidth="1"/>
    <col min="5387" max="5387" width="2" style="246" customWidth="1"/>
    <col min="5388" max="5389" width="3.5703125" style="246" bestFit="1" customWidth="1"/>
    <col min="5390" max="5390" width="6.28515625" style="246" customWidth="1"/>
    <col min="5391" max="5391" width="1.85546875" style="246" customWidth="1"/>
    <col min="5392" max="5392" width="4.5703125" style="246" customWidth="1"/>
    <col min="5393" max="5412" width="8.85546875" style="246"/>
    <col min="5413" max="5413" width="4.28515625" style="246" customWidth="1"/>
    <col min="5414" max="5626" width="8.85546875" style="246"/>
    <col min="5627" max="5627" width="1.28515625" style="246" customWidth="1"/>
    <col min="5628" max="5628" width="4.5703125" style="246" bestFit="1" customWidth="1"/>
    <col min="5629" max="5629" width="5.5703125" style="246" bestFit="1" customWidth="1"/>
    <col min="5630" max="5630" width="4.7109375" style="246" customWidth="1"/>
    <col min="5631" max="5632" width="3.85546875" style="246" bestFit="1" customWidth="1"/>
    <col min="5633" max="5633" width="4.5703125" style="246" bestFit="1" customWidth="1"/>
    <col min="5634" max="5634" width="6.28515625" style="246" customWidth="1"/>
    <col min="5635" max="5635" width="4.85546875" style="246" bestFit="1" customWidth="1"/>
    <col min="5636" max="5636" width="6.140625" style="246" customWidth="1"/>
    <col min="5637" max="5637" width="3.5703125" style="246" customWidth="1"/>
    <col min="5638" max="5638" width="8" style="246" bestFit="1" customWidth="1"/>
    <col min="5639" max="5639" width="5.42578125" style="246" bestFit="1" customWidth="1"/>
    <col min="5640" max="5641" width="5.7109375" style="246" bestFit="1" customWidth="1"/>
    <col min="5642" max="5642" width="5.5703125" style="246" customWidth="1"/>
    <col min="5643" max="5643" width="2" style="246" customWidth="1"/>
    <col min="5644" max="5645" width="3.5703125" style="246" bestFit="1" customWidth="1"/>
    <col min="5646" max="5646" width="6.28515625" style="246" customWidth="1"/>
    <col min="5647" max="5647" width="1.85546875" style="246" customWidth="1"/>
    <col min="5648" max="5648" width="4.5703125" style="246" customWidth="1"/>
    <col min="5649" max="5668" width="8.85546875" style="246"/>
    <col min="5669" max="5669" width="4.28515625" style="246" customWidth="1"/>
    <col min="5670" max="5882" width="8.85546875" style="246"/>
    <col min="5883" max="5883" width="1.28515625" style="246" customWidth="1"/>
    <col min="5884" max="5884" width="4.5703125" style="246" bestFit="1" customWidth="1"/>
    <col min="5885" max="5885" width="5.5703125" style="246" bestFit="1" customWidth="1"/>
    <col min="5886" max="5886" width="4.7109375" style="246" customWidth="1"/>
    <col min="5887" max="5888" width="3.85546875" style="246" bestFit="1" customWidth="1"/>
    <col min="5889" max="5889" width="4.5703125" style="246" bestFit="1" customWidth="1"/>
    <col min="5890" max="5890" width="6.28515625" style="246" customWidth="1"/>
    <col min="5891" max="5891" width="4.85546875" style="246" bestFit="1" customWidth="1"/>
    <col min="5892" max="5892" width="6.140625" style="246" customWidth="1"/>
    <col min="5893" max="5893" width="3.5703125" style="246" customWidth="1"/>
    <col min="5894" max="5894" width="8" style="246" bestFit="1" customWidth="1"/>
    <col min="5895" max="5895" width="5.42578125" style="246" bestFit="1" customWidth="1"/>
    <col min="5896" max="5897" width="5.7109375" style="246" bestFit="1" customWidth="1"/>
    <col min="5898" max="5898" width="5.5703125" style="246" customWidth="1"/>
    <col min="5899" max="5899" width="2" style="246" customWidth="1"/>
    <col min="5900" max="5901" width="3.5703125" style="246" bestFit="1" customWidth="1"/>
    <col min="5902" max="5902" width="6.28515625" style="246" customWidth="1"/>
    <col min="5903" max="5903" width="1.85546875" style="246" customWidth="1"/>
    <col min="5904" max="5904" width="4.5703125" style="246" customWidth="1"/>
    <col min="5905" max="5924" width="8.85546875" style="246"/>
    <col min="5925" max="5925" width="4.28515625" style="246" customWidth="1"/>
    <col min="5926" max="6138" width="8.85546875" style="246"/>
    <col min="6139" max="6139" width="1.28515625" style="246" customWidth="1"/>
    <col min="6140" max="6140" width="4.5703125" style="246" bestFit="1" customWidth="1"/>
    <col min="6141" max="6141" width="5.5703125" style="246" bestFit="1" customWidth="1"/>
    <col min="6142" max="6142" width="4.7109375" style="246" customWidth="1"/>
    <col min="6143" max="6144" width="3.85546875" style="246" bestFit="1" customWidth="1"/>
    <col min="6145" max="6145" width="4.5703125" style="246" bestFit="1" customWidth="1"/>
    <col min="6146" max="6146" width="6.28515625" style="246" customWidth="1"/>
    <col min="6147" max="6147" width="4.85546875" style="246" bestFit="1" customWidth="1"/>
    <col min="6148" max="6148" width="6.140625" style="246" customWidth="1"/>
    <col min="6149" max="6149" width="3.5703125" style="246" customWidth="1"/>
    <col min="6150" max="6150" width="8" style="246" bestFit="1" customWidth="1"/>
    <col min="6151" max="6151" width="5.42578125" style="246" bestFit="1" customWidth="1"/>
    <col min="6152" max="6153" width="5.7109375" style="246" bestFit="1" customWidth="1"/>
    <col min="6154" max="6154" width="5.5703125" style="246" customWidth="1"/>
    <col min="6155" max="6155" width="2" style="246" customWidth="1"/>
    <col min="6156" max="6157" width="3.5703125" style="246" bestFit="1" customWidth="1"/>
    <col min="6158" max="6158" width="6.28515625" style="246" customWidth="1"/>
    <col min="6159" max="6159" width="1.85546875" style="246" customWidth="1"/>
    <col min="6160" max="6160" width="4.5703125" style="246" customWidth="1"/>
    <col min="6161" max="6180" width="8.85546875" style="246"/>
    <col min="6181" max="6181" width="4.28515625" style="246" customWidth="1"/>
    <col min="6182" max="6394" width="8.85546875" style="246"/>
    <col min="6395" max="6395" width="1.28515625" style="246" customWidth="1"/>
    <col min="6396" max="6396" width="4.5703125" style="246" bestFit="1" customWidth="1"/>
    <col min="6397" max="6397" width="5.5703125" style="246" bestFit="1" customWidth="1"/>
    <col min="6398" max="6398" width="4.7109375" style="246" customWidth="1"/>
    <col min="6399" max="6400" width="3.85546875" style="246" bestFit="1" customWidth="1"/>
    <col min="6401" max="6401" width="4.5703125" style="246" bestFit="1" customWidth="1"/>
    <col min="6402" max="6402" width="6.28515625" style="246" customWidth="1"/>
    <col min="6403" max="6403" width="4.85546875" style="246" bestFit="1" customWidth="1"/>
    <col min="6404" max="6404" width="6.140625" style="246" customWidth="1"/>
    <col min="6405" max="6405" width="3.5703125" style="246" customWidth="1"/>
    <col min="6406" max="6406" width="8" style="246" bestFit="1" customWidth="1"/>
    <col min="6407" max="6407" width="5.42578125" style="246" bestFit="1" customWidth="1"/>
    <col min="6408" max="6409" width="5.7109375" style="246" bestFit="1" customWidth="1"/>
    <col min="6410" max="6410" width="5.5703125" style="246" customWidth="1"/>
    <col min="6411" max="6411" width="2" style="246" customWidth="1"/>
    <col min="6412" max="6413" width="3.5703125" style="246" bestFit="1" customWidth="1"/>
    <col min="6414" max="6414" width="6.28515625" style="246" customWidth="1"/>
    <col min="6415" max="6415" width="1.85546875" style="246" customWidth="1"/>
    <col min="6416" max="6416" width="4.5703125" style="246" customWidth="1"/>
    <col min="6417" max="6436" width="8.85546875" style="246"/>
    <col min="6437" max="6437" width="4.28515625" style="246" customWidth="1"/>
    <col min="6438" max="6650" width="8.85546875" style="246"/>
    <col min="6651" max="6651" width="1.28515625" style="246" customWidth="1"/>
    <col min="6652" max="6652" width="4.5703125" style="246" bestFit="1" customWidth="1"/>
    <col min="6653" max="6653" width="5.5703125" style="246" bestFit="1" customWidth="1"/>
    <col min="6654" max="6654" width="4.7109375" style="246" customWidth="1"/>
    <col min="6655" max="6656" width="3.85546875" style="246" bestFit="1" customWidth="1"/>
    <col min="6657" max="6657" width="4.5703125" style="246" bestFit="1" customWidth="1"/>
    <col min="6658" max="6658" width="6.28515625" style="246" customWidth="1"/>
    <col min="6659" max="6659" width="4.85546875" style="246" bestFit="1" customWidth="1"/>
    <col min="6660" max="6660" width="6.140625" style="246" customWidth="1"/>
    <col min="6661" max="6661" width="3.5703125" style="246" customWidth="1"/>
    <col min="6662" max="6662" width="8" style="246" bestFit="1" customWidth="1"/>
    <col min="6663" max="6663" width="5.42578125" style="246" bestFit="1" customWidth="1"/>
    <col min="6664" max="6665" width="5.7109375" style="246" bestFit="1" customWidth="1"/>
    <col min="6666" max="6666" width="5.5703125" style="246" customWidth="1"/>
    <col min="6667" max="6667" width="2" style="246" customWidth="1"/>
    <col min="6668" max="6669" width="3.5703125" style="246" bestFit="1" customWidth="1"/>
    <col min="6670" max="6670" width="6.28515625" style="246" customWidth="1"/>
    <col min="6671" max="6671" width="1.85546875" style="246" customWidth="1"/>
    <col min="6672" max="6672" width="4.5703125" style="246" customWidth="1"/>
    <col min="6673" max="6692" width="8.85546875" style="246"/>
    <col min="6693" max="6693" width="4.28515625" style="246" customWidth="1"/>
    <col min="6694" max="6906" width="8.85546875" style="246"/>
    <col min="6907" max="6907" width="1.28515625" style="246" customWidth="1"/>
    <col min="6908" max="6908" width="4.5703125" style="246" bestFit="1" customWidth="1"/>
    <col min="6909" max="6909" width="5.5703125" style="246" bestFit="1" customWidth="1"/>
    <col min="6910" max="6910" width="4.7109375" style="246" customWidth="1"/>
    <col min="6911" max="6912" width="3.85546875" style="246" bestFit="1" customWidth="1"/>
    <col min="6913" max="6913" width="4.5703125" style="246" bestFit="1" customWidth="1"/>
    <col min="6914" max="6914" width="6.28515625" style="246" customWidth="1"/>
    <col min="6915" max="6915" width="4.85546875" style="246" bestFit="1" customWidth="1"/>
    <col min="6916" max="6916" width="6.140625" style="246" customWidth="1"/>
    <col min="6917" max="6917" width="3.5703125" style="246" customWidth="1"/>
    <col min="6918" max="6918" width="8" style="246" bestFit="1" customWidth="1"/>
    <col min="6919" max="6919" width="5.42578125" style="246" bestFit="1" customWidth="1"/>
    <col min="6920" max="6921" width="5.7109375" style="246" bestFit="1" customWidth="1"/>
    <col min="6922" max="6922" width="5.5703125" style="246" customWidth="1"/>
    <col min="6923" max="6923" width="2" style="246" customWidth="1"/>
    <col min="6924" max="6925" width="3.5703125" style="246" bestFit="1" customWidth="1"/>
    <col min="6926" max="6926" width="6.28515625" style="246" customWidth="1"/>
    <col min="6927" max="6927" width="1.85546875" style="246" customWidth="1"/>
    <col min="6928" max="6928" width="4.5703125" style="246" customWidth="1"/>
    <col min="6929" max="6948" width="8.85546875" style="246"/>
    <col min="6949" max="6949" width="4.28515625" style="246" customWidth="1"/>
    <col min="6950" max="7162" width="8.85546875" style="246"/>
    <col min="7163" max="7163" width="1.28515625" style="246" customWidth="1"/>
    <col min="7164" max="7164" width="4.5703125" style="246" bestFit="1" customWidth="1"/>
    <col min="7165" max="7165" width="5.5703125" style="246" bestFit="1" customWidth="1"/>
    <col min="7166" max="7166" width="4.7109375" style="246" customWidth="1"/>
    <col min="7167" max="7168" width="3.85546875" style="246" bestFit="1" customWidth="1"/>
    <col min="7169" max="7169" width="4.5703125" style="246" bestFit="1" customWidth="1"/>
    <col min="7170" max="7170" width="6.28515625" style="246" customWidth="1"/>
    <col min="7171" max="7171" width="4.85546875" style="246" bestFit="1" customWidth="1"/>
    <col min="7172" max="7172" width="6.140625" style="246" customWidth="1"/>
    <col min="7173" max="7173" width="3.5703125" style="246" customWidth="1"/>
    <col min="7174" max="7174" width="8" style="246" bestFit="1" customWidth="1"/>
    <col min="7175" max="7175" width="5.42578125" style="246" bestFit="1" customWidth="1"/>
    <col min="7176" max="7177" width="5.7109375" style="246" bestFit="1" customWidth="1"/>
    <col min="7178" max="7178" width="5.5703125" style="246" customWidth="1"/>
    <col min="7179" max="7179" width="2" style="246" customWidth="1"/>
    <col min="7180" max="7181" width="3.5703125" style="246" bestFit="1" customWidth="1"/>
    <col min="7182" max="7182" width="6.28515625" style="246" customWidth="1"/>
    <col min="7183" max="7183" width="1.85546875" style="246" customWidth="1"/>
    <col min="7184" max="7184" width="4.5703125" style="246" customWidth="1"/>
    <col min="7185" max="7204" width="8.85546875" style="246"/>
    <col min="7205" max="7205" width="4.28515625" style="246" customWidth="1"/>
    <col min="7206" max="7418" width="8.85546875" style="246"/>
    <col min="7419" max="7419" width="1.28515625" style="246" customWidth="1"/>
    <col min="7420" max="7420" width="4.5703125" style="246" bestFit="1" customWidth="1"/>
    <col min="7421" max="7421" width="5.5703125" style="246" bestFit="1" customWidth="1"/>
    <col min="7422" max="7422" width="4.7109375" style="246" customWidth="1"/>
    <col min="7423" max="7424" width="3.85546875" style="246" bestFit="1" customWidth="1"/>
    <col min="7425" max="7425" width="4.5703125" style="246" bestFit="1" customWidth="1"/>
    <col min="7426" max="7426" width="6.28515625" style="246" customWidth="1"/>
    <col min="7427" max="7427" width="4.85546875" style="246" bestFit="1" customWidth="1"/>
    <col min="7428" max="7428" width="6.140625" style="246" customWidth="1"/>
    <col min="7429" max="7429" width="3.5703125" style="246" customWidth="1"/>
    <col min="7430" max="7430" width="8" style="246" bestFit="1" customWidth="1"/>
    <col min="7431" max="7431" width="5.42578125" style="246" bestFit="1" customWidth="1"/>
    <col min="7432" max="7433" width="5.7109375" style="246" bestFit="1" customWidth="1"/>
    <col min="7434" max="7434" width="5.5703125" style="246" customWidth="1"/>
    <col min="7435" max="7435" width="2" style="246" customWidth="1"/>
    <col min="7436" max="7437" width="3.5703125" style="246" bestFit="1" customWidth="1"/>
    <col min="7438" max="7438" width="6.28515625" style="246" customWidth="1"/>
    <col min="7439" max="7439" width="1.85546875" style="246" customWidth="1"/>
    <col min="7440" max="7440" width="4.5703125" style="246" customWidth="1"/>
    <col min="7441" max="7460" width="8.85546875" style="246"/>
    <col min="7461" max="7461" width="4.28515625" style="246" customWidth="1"/>
    <col min="7462" max="7674" width="8.85546875" style="246"/>
    <col min="7675" max="7675" width="1.28515625" style="246" customWidth="1"/>
    <col min="7676" max="7676" width="4.5703125" style="246" bestFit="1" customWidth="1"/>
    <col min="7677" max="7677" width="5.5703125" style="246" bestFit="1" customWidth="1"/>
    <col min="7678" max="7678" width="4.7109375" style="246" customWidth="1"/>
    <col min="7679" max="7680" width="3.85546875" style="246" bestFit="1" customWidth="1"/>
    <col min="7681" max="7681" width="4.5703125" style="246" bestFit="1" customWidth="1"/>
    <col min="7682" max="7682" width="6.28515625" style="246" customWidth="1"/>
    <col min="7683" max="7683" width="4.85546875" style="246" bestFit="1" customWidth="1"/>
    <col min="7684" max="7684" width="6.140625" style="246" customWidth="1"/>
    <col min="7685" max="7685" width="3.5703125" style="246" customWidth="1"/>
    <col min="7686" max="7686" width="8" style="246" bestFit="1" customWidth="1"/>
    <col min="7687" max="7687" width="5.42578125" style="246" bestFit="1" customWidth="1"/>
    <col min="7688" max="7689" width="5.7109375" style="246" bestFit="1" customWidth="1"/>
    <col min="7690" max="7690" width="5.5703125" style="246" customWidth="1"/>
    <col min="7691" max="7691" width="2" style="246" customWidth="1"/>
    <col min="7692" max="7693" width="3.5703125" style="246" bestFit="1" customWidth="1"/>
    <col min="7694" max="7694" width="6.28515625" style="246" customWidth="1"/>
    <col min="7695" max="7695" width="1.85546875" style="246" customWidth="1"/>
    <col min="7696" max="7696" width="4.5703125" style="246" customWidth="1"/>
    <col min="7697" max="7716" width="8.85546875" style="246"/>
    <col min="7717" max="7717" width="4.28515625" style="246" customWidth="1"/>
    <col min="7718" max="7930" width="8.85546875" style="246"/>
    <col min="7931" max="7931" width="1.28515625" style="246" customWidth="1"/>
    <col min="7932" max="7932" width="4.5703125" style="246" bestFit="1" customWidth="1"/>
    <col min="7933" max="7933" width="5.5703125" style="246" bestFit="1" customWidth="1"/>
    <col min="7934" max="7934" width="4.7109375" style="246" customWidth="1"/>
    <col min="7935" max="7936" width="3.85546875" style="246" bestFit="1" customWidth="1"/>
    <col min="7937" max="7937" width="4.5703125" style="246" bestFit="1" customWidth="1"/>
    <col min="7938" max="7938" width="6.28515625" style="246" customWidth="1"/>
    <col min="7939" max="7939" width="4.85546875" style="246" bestFit="1" customWidth="1"/>
    <col min="7940" max="7940" width="6.140625" style="246" customWidth="1"/>
    <col min="7941" max="7941" width="3.5703125" style="246" customWidth="1"/>
    <col min="7942" max="7942" width="8" style="246" bestFit="1" customWidth="1"/>
    <col min="7943" max="7943" width="5.42578125" style="246" bestFit="1" customWidth="1"/>
    <col min="7944" max="7945" width="5.7109375" style="246" bestFit="1" customWidth="1"/>
    <col min="7946" max="7946" width="5.5703125" style="246" customWidth="1"/>
    <col min="7947" max="7947" width="2" style="246" customWidth="1"/>
    <col min="7948" max="7949" width="3.5703125" style="246" bestFit="1" customWidth="1"/>
    <col min="7950" max="7950" width="6.28515625" style="246" customWidth="1"/>
    <col min="7951" max="7951" width="1.85546875" style="246" customWidth="1"/>
    <col min="7952" max="7952" width="4.5703125" style="246" customWidth="1"/>
    <col min="7953" max="7972" width="8.85546875" style="246"/>
    <col min="7973" max="7973" width="4.28515625" style="246" customWidth="1"/>
    <col min="7974" max="8186" width="8.85546875" style="246"/>
    <col min="8187" max="8187" width="1.28515625" style="246" customWidth="1"/>
    <col min="8188" max="8188" width="4.5703125" style="246" bestFit="1" customWidth="1"/>
    <col min="8189" max="8189" width="5.5703125" style="246" bestFit="1" customWidth="1"/>
    <col min="8190" max="8190" width="4.7109375" style="246" customWidth="1"/>
    <col min="8191" max="8192" width="3.85546875" style="246" bestFit="1" customWidth="1"/>
    <col min="8193" max="8193" width="4.5703125" style="246" bestFit="1" customWidth="1"/>
    <col min="8194" max="8194" width="6.28515625" style="246" customWidth="1"/>
    <col min="8195" max="8195" width="4.85546875" style="246" bestFit="1" customWidth="1"/>
    <col min="8196" max="8196" width="6.140625" style="246" customWidth="1"/>
    <col min="8197" max="8197" width="3.5703125" style="246" customWidth="1"/>
    <col min="8198" max="8198" width="8" style="246" bestFit="1" customWidth="1"/>
    <col min="8199" max="8199" width="5.42578125" style="246" bestFit="1" customWidth="1"/>
    <col min="8200" max="8201" width="5.7109375" style="246" bestFit="1" customWidth="1"/>
    <col min="8202" max="8202" width="5.5703125" style="246" customWidth="1"/>
    <col min="8203" max="8203" width="2" style="246" customWidth="1"/>
    <col min="8204" max="8205" width="3.5703125" style="246" bestFit="1" customWidth="1"/>
    <col min="8206" max="8206" width="6.28515625" style="246" customWidth="1"/>
    <col min="8207" max="8207" width="1.85546875" style="246" customWidth="1"/>
    <col min="8208" max="8208" width="4.5703125" style="246" customWidth="1"/>
    <col min="8209" max="8228" width="8.85546875" style="246"/>
    <col min="8229" max="8229" width="4.28515625" style="246" customWidth="1"/>
    <col min="8230" max="8442" width="8.85546875" style="246"/>
    <col min="8443" max="8443" width="1.28515625" style="246" customWidth="1"/>
    <col min="8444" max="8444" width="4.5703125" style="246" bestFit="1" customWidth="1"/>
    <col min="8445" max="8445" width="5.5703125" style="246" bestFit="1" customWidth="1"/>
    <col min="8446" max="8446" width="4.7109375" style="246" customWidth="1"/>
    <col min="8447" max="8448" width="3.85546875" style="246" bestFit="1" customWidth="1"/>
    <col min="8449" max="8449" width="4.5703125" style="246" bestFit="1" customWidth="1"/>
    <col min="8450" max="8450" width="6.28515625" style="246" customWidth="1"/>
    <col min="8451" max="8451" width="4.85546875" style="246" bestFit="1" customWidth="1"/>
    <col min="8452" max="8452" width="6.140625" style="246" customWidth="1"/>
    <col min="8453" max="8453" width="3.5703125" style="246" customWidth="1"/>
    <col min="8454" max="8454" width="8" style="246" bestFit="1" customWidth="1"/>
    <col min="8455" max="8455" width="5.42578125" style="246" bestFit="1" customWidth="1"/>
    <col min="8456" max="8457" width="5.7109375" style="246" bestFit="1" customWidth="1"/>
    <col min="8458" max="8458" width="5.5703125" style="246" customWidth="1"/>
    <col min="8459" max="8459" width="2" style="246" customWidth="1"/>
    <col min="8460" max="8461" width="3.5703125" style="246" bestFit="1" customWidth="1"/>
    <col min="8462" max="8462" width="6.28515625" style="246" customWidth="1"/>
    <col min="8463" max="8463" width="1.85546875" style="246" customWidth="1"/>
    <col min="8464" max="8464" width="4.5703125" style="246" customWidth="1"/>
    <col min="8465" max="8484" width="8.85546875" style="246"/>
    <col min="8485" max="8485" width="4.28515625" style="246" customWidth="1"/>
    <col min="8486" max="8698" width="8.85546875" style="246"/>
    <col min="8699" max="8699" width="1.28515625" style="246" customWidth="1"/>
    <col min="8700" max="8700" width="4.5703125" style="246" bestFit="1" customWidth="1"/>
    <col min="8701" max="8701" width="5.5703125" style="246" bestFit="1" customWidth="1"/>
    <col min="8702" max="8702" width="4.7109375" style="246" customWidth="1"/>
    <col min="8703" max="8704" width="3.85546875" style="246" bestFit="1" customWidth="1"/>
    <col min="8705" max="8705" width="4.5703125" style="246" bestFit="1" customWidth="1"/>
    <col min="8706" max="8706" width="6.28515625" style="246" customWidth="1"/>
    <col min="8707" max="8707" width="4.85546875" style="246" bestFit="1" customWidth="1"/>
    <col min="8708" max="8708" width="6.140625" style="246" customWidth="1"/>
    <col min="8709" max="8709" width="3.5703125" style="246" customWidth="1"/>
    <col min="8710" max="8710" width="8" style="246" bestFit="1" customWidth="1"/>
    <col min="8711" max="8711" width="5.42578125" style="246" bestFit="1" customWidth="1"/>
    <col min="8712" max="8713" width="5.7109375" style="246" bestFit="1" customWidth="1"/>
    <col min="8714" max="8714" width="5.5703125" style="246" customWidth="1"/>
    <col min="8715" max="8715" width="2" style="246" customWidth="1"/>
    <col min="8716" max="8717" width="3.5703125" style="246" bestFit="1" customWidth="1"/>
    <col min="8718" max="8718" width="6.28515625" style="246" customWidth="1"/>
    <col min="8719" max="8719" width="1.85546875" style="246" customWidth="1"/>
    <col min="8720" max="8720" width="4.5703125" style="246" customWidth="1"/>
    <col min="8721" max="8740" width="8.85546875" style="246"/>
    <col min="8741" max="8741" width="4.28515625" style="246" customWidth="1"/>
    <col min="8742" max="8954" width="8.85546875" style="246"/>
    <col min="8955" max="8955" width="1.28515625" style="246" customWidth="1"/>
    <col min="8956" max="8956" width="4.5703125" style="246" bestFit="1" customWidth="1"/>
    <col min="8957" max="8957" width="5.5703125" style="246" bestFit="1" customWidth="1"/>
    <col min="8958" max="8958" width="4.7109375" style="246" customWidth="1"/>
    <col min="8959" max="8960" width="3.85546875" style="246" bestFit="1" customWidth="1"/>
    <col min="8961" max="8961" width="4.5703125" style="246" bestFit="1" customWidth="1"/>
    <col min="8962" max="8962" width="6.28515625" style="246" customWidth="1"/>
    <col min="8963" max="8963" width="4.85546875" style="246" bestFit="1" customWidth="1"/>
    <col min="8964" max="8964" width="6.140625" style="246" customWidth="1"/>
    <col min="8965" max="8965" width="3.5703125" style="246" customWidth="1"/>
    <col min="8966" max="8966" width="8" style="246" bestFit="1" customWidth="1"/>
    <col min="8967" max="8967" width="5.42578125" style="246" bestFit="1" customWidth="1"/>
    <col min="8968" max="8969" width="5.7109375" style="246" bestFit="1" customWidth="1"/>
    <col min="8970" max="8970" width="5.5703125" style="246" customWidth="1"/>
    <col min="8971" max="8971" width="2" style="246" customWidth="1"/>
    <col min="8972" max="8973" width="3.5703125" style="246" bestFit="1" customWidth="1"/>
    <col min="8974" max="8974" width="6.28515625" style="246" customWidth="1"/>
    <col min="8975" max="8975" width="1.85546875" style="246" customWidth="1"/>
    <col min="8976" max="8976" width="4.5703125" style="246" customWidth="1"/>
    <col min="8977" max="8996" width="8.85546875" style="246"/>
    <col min="8997" max="8997" width="4.28515625" style="246" customWidth="1"/>
    <col min="8998" max="9210" width="8.85546875" style="246"/>
    <col min="9211" max="9211" width="1.28515625" style="246" customWidth="1"/>
    <col min="9212" max="9212" width="4.5703125" style="246" bestFit="1" customWidth="1"/>
    <col min="9213" max="9213" width="5.5703125" style="246" bestFit="1" customWidth="1"/>
    <col min="9214" max="9214" width="4.7109375" style="246" customWidth="1"/>
    <col min="9215" max="9216" width="3.85546875" style="246" bestFit="1" customWidth="1"/>
    <col min="9217" max="9217" width="4.5703125" style="246" bestFit="1" customWidth="1"/>
    <col min="9218" max="9218" width="6.28515625" style="246" customWidth="1"/>
    <col min="9219" max="9219" width="4.85546875" style="246" bestFit="1" customWidth="1"/>
    <col min="9220" max="9220" width="6.140625" style="246" customWidth="1"/>
    <col min="9221" max="9221" width="3.5703125" style="246" customWidth="1"/>
    <col min="9222" max="9222" width="8" style="246" bestFit="1" customWidth="1"/>
    <col min="9223" max="9223" width="5.42578125" style="246" bestFit="1" customWidth="1"/>
    <col min="9224" max="9225" width="5.7109375" style="246" bestFit="1" customWidth="1"/>
    <col min="9226" max="9226" width="5.5703125" style="246" customWidth="1"/>
    <col min="9227" max="9227" width="2" style="246" customWidth="1"/>
    <col min="9228" max="9229" width="3.5703125" style="246" bestFit="1" customWidth="1"/>
    <col min="9230" max="9230" width="6.28515625" style="246" customWidth="1"/>
    <col min="9231" max="9231" width="1.85546875" style="246" customWidth="1"/>
    <col min="9232" max="9232" width="4.5703125" style="246" customWidth="1"/>
    <col min="9233" max="9252" width="8.85546875" style="246"/>
    <col min="9253" max="9253" width="4.28515625" style="246" customWidth="1"/>
    <col min="9254" max="9466" width="8.85546875" style="246"/>
    <col min="9467" max="9467" width="1.28515625" style="246" customWidth="1"/>
    <col min="9468" max="9468" width="4.5703125" style="246" bestFit="1" customWidth="1"/>
    <col min="9469" max="9469" width="5.5703125" style="246" bestFit="1" customWidth="1"/>
    <col min="9470" max="9470" width="4.7109375" style="246" customWidth="1"/>
    <col min="9471" max="9472" width="3.85546875" style="246" bestFit="1" customWidth="1"/>
    <col min="9473" max="9473" width="4.5703125" style="246" bestFit="1" customWidth="1"/>
    <col min="9474" max="9474" width="6.28515625" style="246" customWidth="1"/>
    <col min="9475" max="9475" width="4.85546875" style="246" bestFit="1" customWidth="1"/>
    <col min="9476" max="9476" width="6.140625" style="246" customWidth="1"/>
    <col min="9477" max="9477" width="3.5703125" style="246" customWidth="1"/>
    <col min="9478" max="9478" width="8" style="246" bestFit="1" customWidth="1"/>
    <col min="9479" max="9479" width="5.42578125" style="246" bestFit="1" customWidth="1"/>
    <col min="9480" max="9481" width="5.7109375" style="246" bestFit="1" customWidth="1"/>
    <col min="9482" max="9482" width="5.5703125" style="246" customWidth="1"/>
    <col min="9483" max="9483" width="2" style="246" customWidth="1"/>
    <col min="9484" max="9485" width="3.5703125" style="246" bestFit="1" customWidth="1"/>
    <col min="9486" max="9486" width="6.28515625" style="246" customWidth="1"/>
    <col min="9487" max="9487" width="1.85546875" style="246" customWidth="1"/>
    <col min="9488" max="9488" width="4.5703125" style="246" customWidth="1"/>
    <col min="9489" max="9508" width="8.85546875" style="246"/>
    <col min="9509" max="9509" width="4.28515625" style="246" customWidth="1"/>
    <col min="9510" max="9722" width="8.85546875" style="246"/>
    <col min="9723" max="9723" width="1.28515625" style="246" customWidth="1"/>
    <col min="9724" max="9724" width="4.5703125" style="246" bestFit="1" customWidth="1"/>
    <col min="9725" max="9725" width="5.5703125" style="246" bestFit="1" customWidth="1"/>
    <col min="9726" max="9726" width="4.7109375" style="246" customWidth="1"/>
    <col min="9727" max="9728" width="3.85546875" style="246" bestFit="1" customWidth="1"/>
    <col min="9729" max="9729" width="4.5703125" style="246" bestFit="1" customWidth="1"/>
    <col min="9730" max="9730" width="6.28515625" style="246" customWidth="1"/>
    <col min="9731" max="9731" width="4.85546875" style="246" bestFit="1" customWidth="1"/>
    <col min="9732" max="9732" width="6.140625" style="246" customWidth="1"/>
    <col min="9733" max="9733" width="3.5703125" style="246" customWidth="1"/>
    <col min="9734" max="9734" width="8" style="246" bestFit="1" customWidth="1"/>
    <col min="9735" max="9735" width="5.42578125" style="246" bestFit="1" customWidth="1"/>
    <col min="9736" max="9737" width="5.7109375" style="246" bestFit="1" customWidth="1"/>
    <col min="9738" max="9738" width="5.5703125" style="246" customWidth="1"/>
    <col min="9739" max="9739" width="2" style="246" customWidth="1"/>
    <col min="9740" max="9741" width="3.5703125" style="246" bestFit="1" customWidth="1"/>
    <col min="9742" max="9742" width="6.28515625" style="246" customWidth="1"/>
    <col min="9743" max="9743" width="1.85546875" style="246" customWidth="1"/>
    <col min="9744" max="9744" width="4.5703125" style="246" customWidth="1"/>
    <col min="9745" max="9764" width="8.85546875" style="246"/>
    <col min="9765" max="9765" width="4.28515625" style="246" customWidth="1"/>
    <col min="9766" max="9978" width="8.85546875" style="246"/>
    <col min="9979" max="9979" width="1.28515625" style="246" customWidth="1"/>
    <col min="9980" max="9980" width="4.5703125" style="246" bestFit="1" customWidth="1"/>
    <col min="9981" max="9981" width="5.5703125" style="246" bestFit="1" customWidth="1"/>
    <col min="9982" max="9982" width="4.7109375" style="246" customWidth="1"/>
    <col min="9983" max="9984" width="3.85546875" style="246" bestFit="1" customWidth="1"/>
    <col min="9985" max="9985" width="4.5703125" style="246" bestFit="1" customWidth="1"/>
    <col min="9986" max="9986" width="6.28515625" style="246" customWidth="1"/>
    <col min="9987" max="9987" width="4.85546875" style="246" bestFit="1" customWidth="1"/>
    <col min="9988" max="9988" width="6.140625" style="246" customWidth="1"/>
    <col min="9989" max="9989" width="3.5703125" style="246" customWidth="1"/>
    <col min="9990" max="9990" width="8" style="246" bestFit="1" customWidth="1"/>
    <col min="9991" max="9991" width="5.42578125" style="246" bestFit="1" customWidth="1"/>
    <col min="9992" max="9993" width="5.7109375" style="246" bestFit="1" customWidth="1"/>
    <col min="9994" max="9994" width="5.5703125" style="246" customWidth="1"/>
    <col min="9995" max="9995" width="2" style="246" customWidth="1"/>
    <col min="9996" max="9997" width="3.5703125" style="246" bestFit="1" customWidth="1"/>
    <col min="9998" max="9998" width="6.28515625" style="246" customWidth="1"/>
    <col min="9999" max="9999" width="1.85546875" style="246" customWidth="1"/>
    <col min="10000" max="10000" width="4.5703125" style="246" customWidth="1"/>
    <col min="10001" max="10020" width="8.85546875" style="246"/>
    <col min="10021" max="10021" width="4.28515625" style="246" customWidth="1"/>
    <col min="10022" max="10234" width="8.85546875" style="246"/>
    <col min="10235" max="10235" width="1.28515625" style="246" customWidth="1"/>
    <col min="10236" max="10236" width="4.5703125" style="246" bestFit="1" customWidth="1"/>
    <col min="10237" max="10237" width="5.5703125" style="246" bestFit="1" customWidth="1"/>
    <col min="10238" max="10238" width="4.7109375" style="246" customWidth="1"/>
    <col min="10239" max="10240" width="3.85546875" style="246" bestFit="1" customWidth="1"/>
    <col min="10241" max="10241" width="4.5703125" style="246" bestFit="1" customWidth="1"/>
    <col min="10242" max="10242" width="6.28515625" style="246" customWidth="1"/>
    <col min="10243" max="10243" width="4.85546875" style="246" bestFit="1" customWidth="1"/>
    <col min="10244" max="10244" width="6.140625" style="246" customWidth="1"/>
    <col min="10245" max="10245" width="3.5703125" style="246" customWidth="1"/>
    <col min="10246" max="10246" width="8" style="246" bestFit="1" customWidth="1"/>
    <col min="10247" max="10247" width="5.42578125" style="246" bestFit="1" customWidth="1"/>
    <col min="10248" max="10249" width="5.7109375" style="246" bestFit="1" customWidth="1"/>
    <col min="10250" max="10250" width="5.5703125" style="246" customWidth="1"/>
    <col min="10251" max="10251" width="2" style="246" customWidth="1"/>
    <col min="10252" max="10253" width="3.5703125" style="246" bestFit="1" customWidth="1"/>
    <col min="10254" max="10254" width="6.28515625" style="246" customWidth="1"/>
    <col min="10255" max="10255" width="1.85546875" style="246" customWidth="1"/>
    <col min="10256" max="10256" width="4.5703125" style="246" customWidth="1"/>
    <col min="10257" max="10276" width="8.85546875" style="246"/>
    <col min="10277" max="10277" width="4.28515625" style="246" customWidth="1"/>
    <col min="10278" max="10490" width="8.85546875" style="246"/>
    <col min="10491" max="10491" width="1.28515625" style="246" customWidth="1"/>
    <col min="10492" max="10492" width="4.5703125" style="246" bestFit="1" customWidth="1"/>
    <col min="10493" max="10493" width="5.5703125" style="246" bestFit="1" customWidth="1"/>
    <col min="10494" max="10494" width="4.7109375" style="246" customWidth="1"/>
    <col min="10495" max="10496" width="3.85546875" style="246" bestFit="1" customWidth="1"/>
    <col min="10497" max="10497" width="4.5703125" style="246" bestFit="1" customWidth="1"/>
    <col min="10498" max="10498" width="6.28515625" style="246" customWidth="1"/>
    <col min="10499" max="10499" width="4.85546875" style="246" bestFit="1" customWidth="1"/>
    <col min="10500" max="10500" width="6.140625" style="246" customWidth="1"/>
    <col min="10501" max="10501" width="3.5703125" style="246" customWidth="1"/>
    <col min="10502" max="10502" width="8" style="246" bestFit="1" customWidth="1"/>
    <col min="10503" max="10503" width="5.42578125" style="246" bestFit="1" customWidth="1"/>
    <col min="10504" max="10505" width="5.7109375" style="246" bestFit="1" customWidth="1"/>
    <col min="10506" max="10506" width="5.5703125" style="246" customWidth="1"/>
    <col min="10507" max="10507" width="2" style="246" customWidth="1"/>
    <col min="10508" max="10509" width="3.5703125" style="246" bestFit="1" customWidth="1"/>
    <col min="10510" max="10510" width="6.28515625" style="246" customWidth="1"/>
    <col min="10511" max="10511" width="1.85546875" style="246" customWidth="1"/>
    <col min="10512" max="10512" width="4.5703125" style="246" customWidth="1"/>
    <col min="10513" max="10532" width="8.85546875" style="246"/>
    <col min="10533" max="10533" width="4.28515625" style="246" customWidth="1"/>
    <col min="10534" max="10746" width="8.85546875" style="246"/>
    <col min="10747" max="10747" width="1.28515625" style="246" customWidth="1"/>
    <col min="10748" max="10748" width="4.5703125" style="246" bestFit="1" customWidth="1"/>
    <col min="10749" max="10749" width="5.5703125" style="246" bestFit="1" customWidth="1"/>
    <col min="10750" max="10750" width="4.7109375" style="246" customWidth="1"/>
    <col min="10751" max="10752" width="3.85546875" style="246" bestFit="1" customWidth="1"/>
    <col min="10753" max="10753" width="4.5703125" style="246" bestFit="1" customWidth="1"/>
    <col min="10754" max="10754" width="6.28515625" style="246" customWidth="1"/>
    <col min="10755" max="10755" width="4.85546875" style="246" bestFit="1" customWidth="1"/>
    <col min="10756" max="10756" width="6.140625" style="246" customWidth="1"/>
    <col min="10757" max="10757" width="3.5703125" style="246" customWidth="1"/>
    <col min="10758" max="10758" width="8" style="246" bestFit="1" customWidth="1"/>
    <col min="10759" max="10759" width="5.42578125" style="246" bestFit="1" customWidth="1"/>
    <col min="10760" max="10761" width="5.7109375" style="246" bestFit="1" customWidth="1"/>
    <col min="10762" max="10762" width="5.5703125" style="246" customWidth="1"/>
    <col min="10763" max="10763" width="2" style="246" customWidth="1"/>
    <col min="10764" max="10765" width="3.5703125" style="246" bestFit="1" customWidth="1"/>
    <col min="10766" max="10766" width="6.28515625" style="246" customWidth="1"/>
    <col min="10767" max="10767" width="1.85546875" style="246" customWidth="1"/>
    <col min="10768" max="10768" width="4.5703125" style="246" customWidth="1"/>
    <col min="10769" max="10788" width="8.85546875" style="246"/>
    <col min="10789" max="10789" width="4.28515625" style="246" customWidth="1"/>
    <col min="10790" max="11002" width="8.85546875" style="246"/>
    <col min="11003" max="11003" width="1.28515625" style="246" customWidth="1"/>
    <col min="11004" max="11004" width="4.5703125" style="246" bestFit="1" customWidth="1"/>
    <col min="11005" max="11005" width="5.5703125" style="246" bestFit="1" customWidth="1"/>
    <col min="11006" max="11006" width="4.7109375" style="246" customWidth="1"/>
    <col min="11007" max="11008" width="3.85546875" style="246" bestFit="1" customWidth="1"/>
    <col min="11009" max="11009" width="4.5703125" style="246" bestFit="1" customWidth="1"/>
    <col min="11010" max="11010" width="6.28515625" style="246" customWidth="1"/>
    <col min="11011" max="11011" width="4.85546875" style="246" bestFit="1" customWidth="1"/>
    <col min="11012" max="11012" width="6.140625" style="246" customWidth="1"/>
    <col min="11013" max="11013" width="3.5703125" style="246" customWidth="1"/>
    <col min="11014" max="11014" width="8" style="246" bestFit="1" customWidth="1"/>
    <col min="11015" max="11015" width="5.42578125" style="246" bestFit="1" customWidth="1"/>
    <col min="11016" max="11017" width="5.7109375" style="246" bestFit="1" customWidth="1"/>
    <col min="11018" max="11018" width="5.5703125" style="246" customWidth="1"/>
    <col min="11019" max="11019" width="2" style="246" customWidth="1"/>
    <col min="11020" max="11021" width="3.5703125" style="246" bestFit="1" customWidth="1"/>
    <col min="11022" max="11022" width="6.28515625" style="246" customWidth="1"/>
    <col min="11023" max="11023" width="1.85546875" style="246" customWidth="1"/>
    <col min="11024" max="11024" width="4.5703125" style="246" customWidth="1"/>
    <col min="11025" max="11044" width="8.85546875" style="246"/>
    <col min="11045" max="11045" width="4.28515625" style="246" customWidth="1"/>
    <col min="11046" max="11258" width="8.85546875" style="246"/>
    <col min="11259" max="11259" width="1.28515625" style="246" customWidth="1"/>
    <col min="11260" max="11260" width="4.5703125" style="246" bestFit="1" customWidth="1"/>
    <col min="11261" max="11261" width="5.5703125" style="246" bestFit="1" customWidth="1"/>
    <col min="11262" max="11262" width="4.7109375" style="246" customWidth="1"/>
    <col min="11263" max="11264" width="3.85546875" style="246" bestFit="1" customWidth="1"/>
    <col min="11265" max="11265" width="4.5703125" style="246" bestFit="1" customWidth="1"/>
    <col min="11266" max="11266" width="6.28515625" style="246" customWidth="1"/>
    <col min="11267" max="11267" width="4.85546875" style="246" bestFit="1" customWidth="1"/>
    <col min="11268" max="11268" width="6.140625" style="246" customWidth="1"/>
    <col min="11269" max="11269" width="3.5703125" style="246" customWidth="1"/>
    <col min="11270" max="11270" width="8" style="246" bestFit="1" customWidth="1"/>
    <col min="11271" max="11271" width="5.42578125" style="246" bestFit="1" customWidth="1"/>
    <col min="11272" max="11273" width="5.7109375" style="246" bestFit="1" customWidth="1"/>
    <col min="11274" max="11274" width="5.5703125" style="246" customWidth="1"/>
    <col min="11275" max="11275" width="2" style="246" customWidth="1"/>
    <col min="11276" max="11277" width="3.5703125" style="246" bestFit="1" customWidth="1"/>
    <col min="11278" max="11278" width="6.28515625" style="246" customWidth="1"/>
    <col min="11279" max="11279" width="1.85546875" style="246" customWidth="1"/>
    <col min="11280" max="11280" width="4.5703125" style="246" customWidth="1"/>
    <col min="11281" max="11300" width="8.85546875" style="246"/>
    <col min="11301" max="11301" width="4.28515625" style="246" customWidth="1"/>
    <col min="11302" max="11514" width="8.85546875" style="246"/>
    <col min="11515" max="11515" width="1.28515625" style="246" customWidth="1"/>
    <col min="11516" max="11516" width="4.5703125" style="246" bestFit="1" customWidth="1"/>
    <col min="11517" max="11517" width="5.5703125" style="246" bestFit="1" customWidth="1"/>
    <col min="11518" max="11518" width="4.7109375" style="246" customWidth="1"/>
    <col min="11519" max="11520" width="3.85546875" style="246" bestFit="1" customWidth="1"/>
    <col min="11521" max="11521" width="4.5703125" style="246" bestFit="1" customWidth="1"/>
    <col min="11522" max="11522" width="6.28515625" style="246" customWidth="1"/>
    <col min="11523" max="11523" width="4.85546875" style="246" bestFit="1" customWidth="1"/>
    <col min="11524" max="11524" width="6.140625" style="246" customWidth="1"/>
    <col min="11525" max="11525" width="3.5703125" style="246" customWidth="1"/>
    <col min="11526" max="11526" width="8" style="246" bestFit="1" customWidth="1"/>
    <col min="11527" max="11527" width="5.42578125" style="246" bestFit="1" customWidth="1"/>
    <col min="11528" max="11529" width="5.7109375" style="246" bestFit="1" customWidth="1"/>
    <col min="11530" max="11530" width="5.5703125" style="246" customWidth="1"/>
    <col min="11531" max="11531" width="2" style="246" customWidth="1"/>
    <col min="11532" max="11533" width="3.5703125" style="246" bestFit="1" customWidth="1"/>
    <col min="11534" max="11534" width="6.28515625" style="246" customWidth="1"/>
    <col min="11535" max="11535" width="1.85546875" style="246" customWidth="1"/>
    <col min="11536" max="11536" width="4.5703125" style="246" customWidth="1"/>
    <col min="11537" max="11556" width="8.85546875" style="246"/>
    <col min="11557" max="11557" width="4.28515625" style="246" customWidth="1"/>
    <col min="11558" max="11770" width="8.85546875" style="246"/>
    <col min="11771" max="11771" width="1.28515625" style="246" customWidth="1"/>
    <col min="11772" max="11772" width="4.5703125" style="246" bestFit="1" customWidth="1"/>
    <col min="11773" max="11773" width="5.5703125" style="246" bestFit="1" customWidth="1"/>
    <col min="11774" max="11774" width="4.7109375" style="246" customWidth="1"/>
    <col min="11775" max="11776" width="3.85546875" style="246" bestFit="1" customWidth="1"/>
    <col min="11777" max="11777" width="4.5703125" style="246" bestFit="1" customWidth="1"/>
    <col min="11778" max="11778" width="6.28515625" style="246" customWidth="1"/>
    <col min="11779" max="11779" width="4.85546875" style="246" bestFit="1" customWidth="1"/>
    <col min="11780" max="11780" width="6.140625" style="246" customWidth="1"/>
    <col min="11781" max="11781" width="3.5703125" style="246" customWidth="1"/>
    <col min="11782" max="11782" width="8" style="246" bestFit="1" customWidth="1"/>
    <col min="11783" max="11783" width="5.42578125" style="246" bestFit="1" customWidth="1"/>
    <col min="11784" max="11785" width="5.7109375" style="246" bestFit="1" customWidth="1"/>
    <col min="11786" max="11786" width="5.5703125" style="246" customWidth="1"/>
    <col min="11787" max="11787" width="2" style="246" customWidth="1"/>
    <col min="11788" max="11789" width="3.5703125" style="246" bestFit="1" customWidth="1"/>
    <col min="11790" max="11790" width="6.28515625" style="246" customWidth="1"/>
    <col min="11791" max="11791" width="1.85546875" style="246" customWidth="1"/>
    <col min="11792" max="11792" width="4.5703125" style="246" customWidth="1"/>
    <col min="11793" max="11812" width="8.85546875" style="246"/>
    <col min="11813" max="11813" width="4.28515625" style="246" customWidth="1"/>
    <col min="11814" max="12026" width="8.85546875" style="246"/>
    <col min="12027" max="12027" width="1.28515625" style="246" customWidth="1"/>
    <col min="12028" max="12028" width="4.5703125" style="246" bestFit="1" customWidth="1"/>
    <col min="12029" max="12029" width="5.5703125" style="246" bestFit="1" customWidth="1"/>
    <col min="12030" max="12030" width="4.7109375" style="246" customWidth="1"/>
    <col min="12031" max="12032" width="3.85546875" style="246" bestFit="1" customWidth="1"/>
    <col min="12033" max="12033" width="4.5703125" style="246" bestFit="1" customWidth="1"/>
    <col min="12034" max="12034" width="6.28515625" style="246" customWidth="1"/>
    <col min="12035" max="12035" width="4.85546875" style="246" bestFit="1" customWidth="1"/>
    <col min="12036" max="12036" width="6.140625" style="246" customWidth="1"/>
    <col min="12037" max="12037" width="3.5703125" style="246" customWidth="1"/>
    <col min="12038" max="12038" width="8" style="246" bestFit="1" customWidth="1"/>
    <col min="12039" max="12039" width="5.42578125" style="246" bestFit="1" customWidth="1"/>
    <col min="12040" max="12041" width="5.7109375" style="246" bestFit="1" customWidth="1"/>
    <col min="12042" max="12042" width="5.5703125" style="246" customWidth="1"/>
    <col min="12043" max="12043" width="2" style="246" customWidth="1"/>
    <col min="12044" max="12045" width="3.5703125" style="246" bestFit="1" customWidth="1"/>
    <col min="12046" max="12046" width="6.28515625" style="246" customWidth="1"/>
    <col min="12047" max="12047" width="1.85546875" style="246" customWidth="1"/>
    <col min="12048" max="12048" width="4.5703125" style="246" customWidth="1"/>
    <col min="12049" max="12068" width="8.85546875" style="246"/>
    <col min="12069" max="12069" width="4.28515625" style="246" customWidth="1"/>
    <col min="12070" max="12282" width="8.85546875" style="246"/>
    <col min="12283" max="12283" width="1.28515625" style="246" customWidth="1"/>
    <col min="12284" max="12284" width="4.5703125" style="246" bestFit="1" customWidth="1"/>
    <col min="12285" max="12285" width="5.5703125" style="246" bestFit="1" customWidth="1"/>
    <col min="12286" max="12286" width="4.7109375" style="246" customWidth="1"/>
    <col min="12287" max="12288" width="3.85546875" style="246" bestFit="1" customWidth="1"/>
    <col min="12289" max="12289" width="4.5703125" style="246" bestFit="1" customWidth="1"/>
    <col min="12290" max="12290" width="6.28515625" style="246" customWidth="1"/>
    <col min="12291" max="12291" width="4.85546875" style="246" bestFit="1" customWidth="1"/>
    <col min="12292" max="12292" width="6.140625" style="246" customWidth="1"/>
    <col min="12293" max="12293" width="3.5703125" style="246" customWidth="1"/>
    <col min="12294" max="12294" width="8" style="246" bestFit="1" customWidth="1"/>
    <col min="12295" max="12295" width="5.42578125" style="246" bestFit="1" customWidth="1"/>
    <col min="12296" max="12297" width="5.7109375" style="246" bestFit="1" customWidth="1"/>
    <col min="12298" max="12298" width="5.5703125" style="246" customWidth="1"/>
    <col min="12299" max="12299" width="2" style="246" customWidth="1"/>
    <col min="12300" max="12301" width="3.5703125" style="246" bestFit="1" customWidth="1"/>
    <col min="12302" max="12302" width="6.28515625" style="246" customWidth="1"/>
    <col min="12303" max="12303" width="1.85546875" style="246" customWidth="1"/>
    <col min="12304" max="12304" width="4.5703125" style="246" customWidth="1"/>
    <col min="12305" max="12324" width="8.85546875" style="246"/>
    <col min="12325" max="12325" width="4.28515625" style="246" customWidth="1"/>
    <col min="12326" max="12538" width="8.85546875" style="246"/>
    <col min="12539" max="12539" width="1.28515625" style="246" customWidth="1"/>
    <col min="12540" max="12540" width="4.5703125" style="246" bestFit="1" customWidth="1"/>
    <col min="12541" max="12541" width="5.5703125" style="246" bestFit="1" customWidth="1"/>
    <col min="12542" max="12542" width="4.7109375" style="246" customWidth="1"/>
    <col min="12543" max="12544" width="3.85546875" style="246" bestFit="1" customWidth="1"/>
    <col min="12545" max="12545" width="4.5703125" style="246" bestFit="1" customWidth="1"/>
    <col min="12546" max="12546" width="6.28515625" style="246" customWidth="1"/>
    <col min="12547" max="12547" width="4.85546875" style="246" bestFit="1" customWidth="1"/>
    <col min="12548" max="12548" width="6.140625" style="246" customWidth="1"/>
    <col min="12549" max="12549" width="3.5703125" style="246" customWidth="1"/>
    <col min="12550" max="12550" width="8" style="246" bestFit="1" customWidth="1"/>
    <col min="12551" max="12551" width="5.42578125" style="246" bestFit="1" customWidth="1"/>
    <col min="12552" max="12553" width="5.7109375" style="246" bestFit="1" customWidth="1"/>
    <col min="12554" max="12554" width="5.5703125" style="246" customWidth="1"/>
    <col min="12555" max="12555" width="2" style="246" customWidth="1"/>
    <col min="12556" max="12557" width="3.5703125" style="246" bestFit="1" customWidth="1"/>
    <col min="12558" max="12558" width="6.28515625" style="246" customWidth="1"/>
    <col min="12559" max="12559" width="1.85546875" style="246" customWidth="1"/>
    <col min="12560" max="12560" width="4.5703125" style="246" customWidth="1"/>
    <col min="12561" max="12580" width="8.85546875" style="246"/>
    <col min="12581" max="12581" width="4.28515625" style="246" customWidth="1"/>
    <col min="12582" max="12794" width="8.85546875" style="246"/>
    <col min="12795" max="12795" width="1.28515625" style="246" customWidth="1"/>
    <col min="12796" max="12796" width="4.5703125" style="246" bestFit="1" customWidth="1"/>
    <col min="12797" max="12797" width="5.5703125" style="246" bestFit="1" customWidth="1"/>
    <col min="12798" max="12798" width="4.7109375" style="246" customWidth="1"/>
    <col min="12799" max="12800" width="3.85546875" style="246" bestFit="1" customWidth="1"/>
    <col min="12801" max="12801" width="4.5703125" style="246" bestFit="1" customWidth="1"/>
    <col min="12802" max="12802" width="6.28515625" style="246" customWidth="1"/>
    <col min="12803" max="12803" width="4.85546875" style="246" bestFit="1" customWidth="1"/>
    <col min="12804" max="12804" width="6.140625" style="246" customWidth="1"/>
    <col min="12805" max="12805" width="3.5703125" style="246" customWidth="1"/>
    <col min="12806" max="12806" width="8" style="246" bestFit="1" customWidth="1"/>
    <col min="12807" max="12807" width="5.42578125" style="246" bestFit="1" customWidth="1"/>
    <col min="12808" max="12809" width="5.7109375" style="246" bestFit="1" customWidth="1"/>
    <col min="12810" max="12810" width="5.5703125" style="246" customWidth="1"/>
    <col min="12811" max="12811" width="2" style="246" customWidth="1"/>
    <col min="12812" max="12813" width="3.5703125" style="246" bestFit="1" customWidth="1"/>
    <col min="12814" max="12814" width="6.28515625" style="246" customWidth="1"/>
    <col min="12815" max="12815" width="1.85546875" style="246" customWidth="1"/>
    <col min="12816" max="12816" width="4.5703125" style="246" customWidth="1"/>
    <col min="12817" max="12836" width="8.85546875" style="246"/>
    <col min="12837" max="12837" width="4.28515625" style="246" customWidth="1"/>
    <col min="12838" max="13050" width="8.85546875" style="246"/>
    <col min="13051" max="13051" width="1.28515625" style="246" customWidth="1"/>
    <col min="13052" max="13052" width="4.5703125" style="246" bestFit="1" customWidth="1"/>
    <col min="13053" max="13053" width="5.5703125" style="246" bestFit="1" customWidth="1"/>
    <col min="13054" max="13054" width="4.7109375" style="246" customWidth="1"/>
    <col min="13055" max="13056" width="3.85546875" style="246" bestFit="1" customWidth="1"/>
    <col min="13057" max="13057" width="4.5703125" style="246" bestFit="1" customWidth="1"/>
    <col min="13058" max="13058" width="6.28515625" style="246" customWidth="1"/>
    <col min="13059" max="13059" width="4.85546875" style="246" bestFit="1" customWidth="1"/>
    <col min="13060" max="13060" width="6.140625" style="246" customWidth="1"/>
    <col min="13061" max="13061" width="3.5703125" style="246" customWidth="1"/>
    <col min="13062" max="13062" width="8" style="246" bestFit="1" customWidth="1"/>
    <col min="13063" max="13063" width="5.42578125" style="246" bestFit="1" customWidth="1"/>
    <col min="13064" max="13065" width="5.7109375" style="246" bestFit="1" customWidth="1"/>
    <col min="13066" max="13066" width="5.5703125" style="246" customWidth="1"/>
    <col min="13067" max="13067" width="2" style="246" customWidth="1"/>
    <col min="13068" max="13069" width="3.5703125" style="246" bestFit="1" customWidth="1"/>
    <col min="13070" max="13070" width="6.28515625" style="246" customWidth="1"/>
    <col min="13071" max="13071" width="1.85546875" style="246" customWidth="1"/>
    <col min="13072" max="13072" width="4.5703125" style="246" customWidth="1"/>
    <col min="13073" max="13092" width="8.85546875" style="246"/>
    <col min="13093" max="13093" width="4.28515625" style="246" customWidth="1"/>
    <col min="13094" max="13306" width="8.85546875" style="246"/>
    <col min="13307" max="13307" width="1.28515625" style="246" customWidth="1"/>
    <col min="13308" max="13308" width="4.5703125" style="246" bestFit="1" customWidth="1"/>
    <col min="13309" max="13309" width="5.5703125" style="246" bestFit="1" customWidth="1"/>
    <col min="13310" max="13310" width="4.7109375" style="246" customWidth="1"/>
    <col min="13311" max="13312" width="3.85546875" style="246" bestFit="1" customWidth="1"/>
    <col min="13313" max="13313" width="4.5703125" style="246" bestFit="1" customWidth="1"/>
    <col min="13314" max="13314" width="6.28515625" style="246" customWidth="1"/>
    <col min="13315" max="13315" width="4.85546875" style="246" bestFit="1" customWidth="1"/>
    <col min="13316" max="13316" width="6.140625" style="246" customWidth="1"/>
    <col min="13317" max="13317" width="3.5703125" style="246" customWidth="1"/>
    <col min="13318" max="13318" width="8" style="246" bestFit="1" customWidth="1"/>
    <col min="13319" max="13319" width="5.42578125" style="246" bestFit="1" customWidth="1"/>
    <col min="13320" max="13321" width="5.7109375" style="246" bestFit="1" customWidth="1"/>
    <col min="13322" max="13322" width="5.5703125" style="246" customWidth="1"/>
    <col min="13323" max="13323" width="2" style="246" customWidth="1"/>
    <col min="13324" max="13325" width="3.5703125" style="246" bestFit="1" customWidth="1"/>
    <col min="13326" max="13326" width="6.28515625" style="246" customWidth="1"/>
    <col min="13327" max="13327" width="1.85546875" style="246" customWidth="1"/>
    <col min="13328" max="13328" width="4.5703125" style="246" customWidth="1"/>
    <col min="13329" max="13348" width="8.85546875" style="246"/>
    <col min="13349" max="13349" width="4.28515625" style="246" customWidth="1"/>
    <col min="13350" max="13562" width="8.85546875" style="246"/>
    <col min="13563" max="13563" width="1.28515625" style="246" customWidth="1"/>
    <col min="13564" max="13564" width="4.5703125" style="246" bestFit="1" customWidth="1"/>
    <col min="13565" max="13565" width="5.5703125" style="246" bestFit="1" customWidth="1"/>
    <col min="13566" max="13566" width="4.7109375" style="246" customWidth="1"/>
    <col min="13567" max="13568" width="3.85546875" style="246" bestFit="1" customWidth="1"/>
    <col min="13569" max="13569" width="4.5703125" style="246" bestFit="1" customWidth="1"/>
    <col min="13570" max="13570" width="6.28515625" style="246" customWidth="1"/>
    <col min="13571" max="13571" width="4.85546875" style="246" bestFit="1" customWidth="1"/>
    <col min="13572" max="13572" width="6.140625" style="246" customWidth="1"/>
    <col min="13573" max="13573" width="3.5703125" style="246" customWidth="1"/>
    <col min="13574" max="13574" width="8" style="246" bestFit="1" customWidth="1"/>
    <col min="13575" max="13575" width="5.42578125" style="246" bestFit="1" customWidth="1"/>
    <col min="13576" max="13577" width="5.7109375" style="246" bestFit="1" customWidth="1"/>
    <col min="13578" max="13578" width="5.5703125" style="246" customWidth="1"/>
    <col min="13579" max="13579" width="2" style="246" customWidth="1"/>
    <col min="13580" max="13581" width="3.5703125" style="246" bestFit="1" customWidth="1"/>
    <col min="13582" max="13582" width="6.28515625" style="246" customWidth="1"/>
    <col min="13583" max="13583" width="1.85546875" style="246" customWidth="1"/>
    <col min="13584" max="13584" width="4.5703125" style="246" customWidth="1"/>
    <col min="13585" max="13604" width="8.85546875" style="246"/>
    <col min="13605" max="13605" width="4.28515625" style="246" customWidth="1"/>
    <col min="13606" max="13818" width="8.85546875" style="246"/>
    <col min="13819" max="13819" width="1.28515625" style="246" customWidth="1"/>
    <col min="13820" max="13820" width="4.5703125" style="246" bestFit="1" customWidth="1"/>
    <col min="13821" max="13821" width="5.5703125" style="246" bestFit="1" customWidth="1"/>
    <col min="13822" max="13822" width="4.7109375" style="246" customWidth="1"/>
    <col min="13823" max="13824" width="3.85546875" style="246" bestFit="1" customWidth="1"/>
    <col min="13825" max="13825" width="4.5703125" style="246" bestFit="1" customWidth="1"/>
    <col min="13826" max="13826" width="6.28515625" style="246" customWidth="1"/>
    <col min="13827" max="13827" width="4.85546875" style="246" bestFit="1" customWidth="1"/>
    <col min="13828" max="13828" width="6.140625" style="246" customWidth="1"/>
    <col min="13829" max="13829" width="3.5703125" style="246" customWidth="1"/>
    <col min="13830" max="13830" width="8" style="246" bestFit="1" customWidth="1"/>
    <col min="13831" max="13831" width="5.42578125" style="246" bestFit="1" customWidth="1"/>
    <col min="13832" max="13833" width="5.7109375" style="246" bestFit="1" customWidth="1"/>
    <col min="13834" max="13834" width="5.5703125" style="246" customWidth="1"/>
    <col min="13835" max="13835" width="2" style="246" customWidth="1"/>
    <col min="13836" max="13837" width="3.5703125" style="246" bestFit="1" customWidth="1"/>
    <col min="13838" max="13838" width="6.28515625" style="246" customWidth="1"/>
    <col min="13839" max="13839" width="1.85546875" style="246" customWidth="1"/>
    <col min="13840" max="13840" width="4.5703125" style="246" customWidth="1"/>
    <col min="13841" max="13860" width="8.85546875" style="246"/>
    <col min="13861" max="13861" width="4.28515625" style="246" customWidth="1"/>
    <col min="13862" max="14074" width="8.85546875" style="246"/>
    <col min="14075" max="14075" width="1.28515625" style="246" customWidth="1"/>
    <col min="14076" max="14076" width="4.5703125" style="246" bestFit="1" customWidth="1"/>
    <col min="14077" max="14077" width="5.5703125" style="246" bestFit="1" customWidth="1"/>
    <col min="14078" max="14078" width="4.7109375" style="246" customWidth="1"/>
    <col min="14079" max="14080" width="3.85546875" style="246" bestFit="1" customWidth="1"/>
    <col min="14081" max="14081" width="4.5703125" style="246" bestFit="1" customWidth="1"/>
    <col min="14082" max="14082" width="6.28515625" style="246" customWidth="1"/>
    <col min="14083" max="14083" width="4.85546875" style="246" bestFit="1" customWidth="1"/>
    <col min="14084" max="14084" width="6.140625" style="246" customWidth="1"/>
    <col min="14085" max="14085" width="3.5703125" style="246" customWidth="1"/>
    <col min="14086" max="14086" width="8" style="246" bestFit="1" customWidth="1"/>
    <col min="14087" max="14087" width="5.42578125" style="246" bestFit="1" customWidth="1"/>
    <col min="14088" max="14089" width="5.7109375" style="246" bestFit="1" customWidth="1"/>
    <col min="14090" max="14090" width="5.5703125" style="246" customWidth="1"/>
    <col min="14091" max="14091" width="2" style="246" customWidth="1"/>
    <col min="14092" max="14093" width="3.5703125" style="246" bestFit="1" customWidth="1"/>
    <col min="14094" max="14094" width="6.28515625" style="246" customWidth="1"/>
    <col min="14095" max="14095" width="1.85546875" style="246" customWidth="1"/>
    <col min="14096" max="14096" width="4.5703125" style="246" customWidth="1"/>
    <col min="14097" max="14116" width="8.85546875" style="246"/>
    <col min="14117" max="14117" width="4.28515625" style="246" customWidth="1"/>
    <col min="14118" max="14330" width="8.85546875" style="246"/>
    <col min="14331" max="14331" width="1.28515625" style="246" customWidth="1"/>
    <col min="14332" max="14332" width="4.5703125" style="246" bestFit="1" customWidth="1"/>
    <col min="14333" max="14333" width="5.5703125" style="246" bestFit="1" customWidth="1"/>
    <col min="14334" max="14334" width="4.7109375" style="246" customWidth="1"/>
    <col min="14335" max="14336" width="3.85546875" style="246" bestFit="1" customWidth="1"/>
    <col min="14337" max="14337" width="4.5703125" style="246" bestFit="1" customWidth="1"/>
    <col min="14338" max="14338" width="6.28515625" style="246" customWidth="1"/>
    <col min="14339" max="14339" width="4.85546875" style="246" bestFit="1" customWidth="1"/>
    <col min="14340" max="14340" width="6.140625" style="246" customWidth="1"/>
    <col min="14341" max="14341" width="3.5703125" style="246" customWidth="1"/>
    <col min="14342" max="14342" width="8" style="246" bestFit="1" customWidth="1"/>
    <col min="14343" max="14343" width="5.42578125" style="246" bestFit="1" customWidth="1"/>
    <col min="14344" max="14345" width="5.7109375" style="246" bestFit="1" customWidth="1"/>
    <col min="14346" max="14346" width="5.5703125" style="246" customWidth="1"/>
    <col min="14347" max="14347" width="2" style="246" customWidth="1"/>
    <col min="14348" max="14349" width="3.5703125" style="246" bestFit="1" customWidth="1"/>
    <col min="14350" max="14350" width="6.28515625" style="246" customWidth="1"/>
    <col min="14351" max="14351" width="1.85546875" style="246" customWidth="1"/>
    <col min="14352" max="14352" width="4.5703125" style="246" customWidth="1"/>
    <col min="14353" max="14372" width="8.85546875" style="246"/>
    <col min="14373" max="14373" width="4.28515625" style="246" customWidth="1"/>
    <col min="14374" max="14586" width="8.85546875" style="246"/>
    <col min="14587" max="14587" width="1.28515625" style="246" customWidth="1"/>
    <col min="14588" max="14588" width="4.5703125" style="246" bestFit="1" customWidth="1"/>
    <col min="14589" max="14589" width="5.5703125" style="246" bestFit="1" customWidth="1"/>
    <col min="14590" max="14590" width="4.7109375" style="246" customWidth="1"/>
    <col min="14591" max="14592" width="3.85546875" style="246" bestFit="1" customWidth="1"/>
    <col min="14593" max="14593" width="4.5703125" style="246" bestFit="1" customWidth="1"/>
    <col min="14594" max="14594" width="6.28515625" style="246" customWidth="1"/>
    <col min="14595" max="14595" width="4.85546875" style="246" bestFit="1" customWidth="1"/>
    <col min="14596" max="14596" width="6.140625" style="246" customWidth="1"/>
    <col min="14597" max="14597" width="3.5703125" style="246" customWidth="1"/>
    <col min="14598" max="14598" width="8" style="246" bestFit="1" customWidth="1"/>
    <col min="14599" max="14599" width="5.42578125" style="246" bestFit="1" customWidth="1"/>
    <col min="14600" max="14601" width="5.7109375" style="246" bestFit="1" customWidth="1"/>
    <col min="14602" max="14602" width="5.5703125" style="246" customWidth="1"/>
    <col min="14603" max="14603" width="2" style="246" customWidth="1"/>
    <col min="14604" max="14605" width="3.5703125" style="246" bestFit="1" customWidth="1"/>
    <col min="14606" max="14606" width="6.28515625" style="246" customWidth="1"/>
    <col min="14607" max="14607" width="1.85546875" style="246" customWidth="1"/>
    <col min="14608" max="14608" width="4.5703125" style="246" customWidth="1"/>
    <col min="14609" max="14628" width="8.85546875" style="246"/>
    <col min="14629" max="14629" width="4.28515625" style="246" customWidth="1"/>
    <col min="14630" max="14842" width="8.85546875" style="246"/>
    <col min="14843" max="14843" width="1.28515625" style="246" customWidth="1"/>
    <col min="14844" max="14844" width="4.5703125" style="246" bestFit="1" customWidth="1"/>
    <col min="14845" max="14845" width="5.5703125" style="246" bestFit="1" customWidth="1"/>
    <col min="14846" max="14846" width="4.7109375" style="246" customWidth="1"/>
    <col min="14847" max="14848" width="3.85546875" style="246" bestFit="1" customWidth="1"/>
    <col min="14849" max="14849" width="4.5703125" style="246" bestFit="1" customWidth="1"/>
    <col min="14850" max="14850" width="6.28515625" style="246" customWidth="1"/>
    <col min="14851" max="14851" width="4.85546875" style="246" bestFit="1" customWidth="1"/>
    <col min="14852" max="14852" width="6.140625" style="246" customWidth="1"/>
    <col min="14853" max="14853" width="3.5703125" style="246" customWidth="1"/>
    <col min="14854" max="14854" width="8" style="246" bestFit="1" customWidth="1"/>
    <col min="14855" max="14855" width="5.42578125" style="246" bestFit="1" customWidth="1"/>
    <col min="14856" max="14857" width="5.7109375" style="246" bestFit="1" customWidth="1"/>
    <col min="14858" max="14858" width="5.5703125" style="246" customWidth="1"/>
    <col min="14859" max="14859" width="2" style="246" customWidth="1"/>
    <col min="14860" max="14861" width="3.5703125" style="246" bestFit="1" customWidth="1"/>
    <col min="14862" max="14862" width="6.28515625" style="246" customWidth="1"/>
    <col min="14863" max="14863" width="1.85546875" style="246" customWidth="1"/>
    <col min="14864" max="14864" width="4.5703125" style="246" customWidth="1"/>
    <col min="14865" max="14884" width="8.85546875" style="246"/>
    <col min="14885" max="14885" width="4.28515625" style="246" customWidth="1"/>
    <col min="14886" max="15098" width="8.85546875" style="246"/>
    <col min="15099" max="15099" width="1.28515625" style="246" customWidth="1"/>
    <col min="15100" max="15100" width="4.5703125" style="246" bestFit="1" customWidth="1"/>
    <col min="15101" max="15101" width="5.5703125" style="246" bestFit="1" customWidth="1"/>
    <col min="15102" max="15102" width="4.7109375" style="246" customWidth="1"/>
    <col min="15103" max="15104" width="3.85546875" style="246" bestFit="1" customWidth="1"/>
    <col min="15105" max="15105" width="4.5703125" style="246" bestFit="1" customWidth="1"/>
    <col min="15106" max="15106" width="6.28515625" style="246" customWidth="1"/>
    <col min="15107" max="15107" width="4.85546875" style="246" bestFit="1" customWidth="1"/>
    <col min="15108" max="15108" width="6.140625" style="246" customWidth="1"/>
    <col min="15109" max="15109" width="3.5703125" style="246" customWidth="1"/>
    <col min="15110" max="15110" width="8" style="246" bestFit="1" customWidth="1"/>
    <col min="15111" max="15111" width="5.42578125" style="246" bestFit="1" customWidth="1"/>
    <col min="15112" max="15113" width="5.7109375" style="246" bestFit="1" customWidth="1"/>
    <col min="15114" max="15114" width="5.5703125" style="246" customWidth="1"/>
    <col min="15115" max="15115" width="2" style="246" customWidth="1"/>
    <col min="15116" max="15117" width="3.5703125" style="246" bestFit="1" customWidth="1"/>
    <col min="15118" max="15118" width="6.28515625" style="246" customWidth="1"/>
    <col min="15119" max="15119" width="1.85546875" style="246" customWidth="1"/>
    <col min="15120" max="15120" width="4.5703125" style="246" customWidth="1"/>
    <col min="15121" max="15140" width="8.85546875" style="246"/>
    <col min="15141" max="15141" width="4.28515625" style="246" customWidth="1"/>
    <col min="15142" max="15354" width="8.85546875" style="246"/>
    <col min="15355" max="15355" width="1.28515625" style="246" customWidth="1"/>
    <col min="15356" max="15356" width="4.5703125" style="246" bestFit="1" customWidth="1"/>
    <col min="15357" max="15357" width="5.5703125" style="246" bestFit="1" customWidth="1"/>
    <col min="15358" max="15358" width="4.7109375" style="246" customWidth="1"/>
    <col min="15359" max="15360" width="3.85546875" style="246" bestFit="1" customWidth="1"/>
    <col min="15361" max="15361" width="4.5703125" style="246" bestFit="1" customWidth="1"/>
    <col min="15362" max="15362" width="6.28515625" style="246" customWidth="1"/>
    <col min="15363" max="15363" width="4.85546875" style="246" bestFit="1" customWidth="1"/>
    <col min="15364" max="15364" width="6.140625" style="246" customWidth="1"/>
    <col min="15365" max="15365" width="3.5703125" style="246" customWidth="1"/>
    <col min="15366" max="15366" width="8" style="246" bestFit="1" customWidth="1"/>
    <col min="15367" max="15367" width="5.42578125" style="246" bestFit="1" customWidth="1"/>
    <col min="15368" max="15369" width="5.7109375" style="246" bestFit="1" customWidth="1"/>
    <col min="15370" max="15370" width="5.5703125" style="246" customWidth="1"/>
    <col min="15371" max="15371" width="2" style="246" customWidth="1"/>
    <col min="15372" max="15373" width="3.5703125" style="246" bestFit="1" customWidth="1"/>
    <col min="15374" max="15374" width="6.28515625" style="246" customWidth="1"/>
    <col min="15375" max="15375" width="1.85546875" style="246" customWidth="1"/>
    <col min="15376" max="15376" width="4.5703125" style="246" customWidth="1"/>
    <col min="15377" max="15396" width="8.85546875" style="246"/>
    <col min="15397" max="15397" width="4.28515625" style="246" customWidth="1"/>
    <col min="15398" max="15610" width="8.85546875" style="246"/>
    <col min="15611" max="15611" width="1.28515625" style="246" customWidth="1"/>
    <col min="15612" max="15612" width="4.5703125" style="246" bestFit="1" customWidth="1"/>
    <col min="15613" max="15613" width="5.5703125" style="246" bestFit="1" customWidth="1"/>
    <col min="15614" max="15614" width="4.7109375" style="246" customWidth="1"/>
    <col min="15615" max="15616" width="3.85546875" style="246" bestFit="1" customWidth="1"/>
    <col min="15617" max="15617" width="4.5703125" style="246" bestFit="1" customWidth="1"/>
    <col min="15618" max="15618" width="6.28515625" style="246" customWidth="1"/>
    <col min="15619" max="15619" width="4.85546875" style="246" bestFit="1" customWidth="1"/>
    <col min="15620" max="15620" width="6.140625" style="246" customWidth="1"/>
    <col min="15621" max="15621" width="3.5703125" style="246" customWidth="1"/>
    <col min="15622" max="15622" width="8" style="246" bestFit="1" customWidth="1"/>
    <col min="15623" max="15623" width="5.42578125" style="246" bestFit="1" customWidth="1"/>
    <col min="15624" max="15625" width="5.7109375" style="246" bestFit="1" customWidth="1"/>
    <col min="15626" max="15626" width="5.5703125" style="246" customWidth="1"/>
    <col min="15627" max="15627" width="2" style="246" customWidth="1"/>
    <col min="15628" max="15629" width="3.5703125" style="246" bestFit="1" customWidth="1"/>
    <col min="15630" max="15630" width="6.28515625" style="246" customWidth="1"/>
    <col min="15631" max="15631" width="1.85546875" style="246" customWidth="1"/>
    <col min="15632" max="15632" width="4.5703125" style="246" customWidth="1"/>
    <col min="15633" max="15652" width="8.85546875" style="246"/>
    <col min="15653" max="15653" width="4.28515625" style="246" customWidth="1"/>
    <col min="15654" max="15866" width="8.85546875" style="246"/>
    <col min="15867" max="15867" width="1.28515625" style="246" customWidth="1"/>
    <col min="15868" max="15868" width="4.5703125" style="246" bestFit="1" customWidth="1"/>
    <col min="15869" max="15869" width="5.5703125" style="246" bestFit="1" customWidth="1"/>
    <col min="15870" max="15870" width="4.7109375" style="246" customWidth="1"/>
    <col min="15871" max="15872" width="3.85546875" style="246" bestFit="1" customWidth="1"/>
    <col min="15873" max="15873" width="4.5703125" style="246" bestFit="1" customWidth="1"/>
    <col min="15874" max="15874" width="6.28515625" style="246" customWidth="1"/>
    <col min="15875" max="15875" width="4.85546875" style="246" bestFit="1" customWidth="1"/>
    <col min="15876" max="15876" width="6.140625" style="246" customWidth="1"/>
    <col min="15877" max="15877" width="3.5703125" style="246" customWidth="1"/>
    <col min="15878" max="15878" width="8" style="246" bestFit="1" customWidth="1"/>
    <col min="15879" max="15879" width="5.42578125" style="246" bestFit="1" customWidth="1"/>
    <col min="15880" max="15881" width="5.7109375" style="246" bestFit="1" customWidth="1"/>
    <col min="15882" max="15882" width="5.5703125" style="246" customWidth="1"/>
    <col min="15883" max="15883" width="2" style="246" customWidth="1"/>
    <col min="15884" max="15885" width="3.5703125" style="246" bestFit="1" customWidth="1"/>
    <col min="15886" max="15886" width="6.28515625" style="246" customWidth="1"/>
    <col min="15887" max="15887" width="1.85546875" style="246" customWidth="1"/>
    <col min="15888" max="15888" width="4.5703125" style="246" customWidth="1"/>
    <col min="15889" max="15908" width="8.85546875" style="246"/>
    <col min="15909" max="15909" width="4.28515625" style="246" customWidth="1"/>
    <col min="15910" max="16122" width="8.85546875" style="246"/>
    <col min="16123" max="16123" width="1.28515625" style="246" customWidth="1"/>
    <col min="16124" max="16124" width="4.5703125" style="246" bestFit="1" customWidth="1"/>
    <col min="16125" max="16125" width="5.5703125" style="246" bestFit="1" customWidth="1"/>
    <col min="16126" max="16126" width="4.7109375" style="246" customWidth="1"/>
    <col min="16127" max="16128" width="3.85546875" style="246" bestFit="1" customWidth="1"/>
    <col min="16129" max="16129" width="4.5703125" style="246" bestFit="1" customWidth="1"/>
    <col min="16130" max="16130" width="6.28515625" style="246" customWidth="1"/>
    <col min="16131" max="16131" width="4.85546875" style="246" bestFit="1" customWidth="1"/>
    <col min="16132" max="16132" width="6.140625" style="246" customWidth="1"/>
    <col min="16133" max="16133" width="3.5703125" style="246" customWidth="1"/>
    <col min="16134" max="16134" width="8" style="246" bestFit="1" customWidth="1"/>
    <col min="16135" max="16135" width="5.42578125" style="246" bestFit="1" customWidth="1"/>
    <col min="16136" max="16137" width="5.7109375" style="246" bestFit="1" customWidth="1"/>
    <col min="16138" max="16138" width="5.5703125" style="246" customWidth="1"/>
    <col min="16139" max="16139" width="2" style="246" customWidth="1"/>
    <col min="16140" max="16141" width="3.5703125" style="246" bestFit="1" customWidth="1"/>
    <col min="16142" max="16142" width="6.28515625" style="246" customWidth="1"/>
    <col min="16143" max="16143" width="1.85546875" style="246" customWidth="1"/>
    <col min="16144" max="16144" width="4.5703125" style="246" customWidth="1"/>
    <col min="16145" max="16164" width="8.85546875" style="246"/>
    <col min="16165" max="16165" width="4.28515625" style="246" customWidth="1"/>
    <col min="16166" max="16384" width="8.85546875" style="246"/>
  </cols>
  <sheetData>
    <row r="1" spans="1:34" ht="15" x14ac:dyDescent="0.2">
      <c r="A1" s="2"/>
      <c r="B1" s="2"/>
      <c r="C1" s="2"/>
      <c r="D1" s="2"/>
      <c r="E1" s="2"/>
      <c r="F1" s="2"/>
      <c r="R1" s="147"/>
      <c r="S1" s="147"/>
      <c r="T1" s="147"/>
      <c r="U1" s="147"/>
      <c r="V1" s="372" t="s">
        <v>15</v>
      </c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</row>
    <row r="2" spans="1:34" ht="12" customHeight="1" x14ac:dyDescent="0.2">
      <c r="A2" s="2"/>
      <c r="B2" s="6" t="s">
        <v>18</v>
      </c>
      <c r="C2" s="2"/>
      <c r="D2" s="2"/>
      <c r="E2" s="2"/>
      <c r="F2" s="2"/>
      <c r="H2" s="246"/>
      <c r="I2" s="246"/>
      <c r="J2" s="246"/>
      <c r="K2" s="246"/>
      <c r="R2" s="1"/>
      <c r="S2" s="1"/>
      <c r="T2" s="1"/>
      <c r="U2" s="1"/>
      <c r="V2" s="373" t="s">
        <v>7</v>
      </c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</row>
    <row r="3" spans="1:34" ht="12" customHeight="1" x14ac:dyDescent="0.2">
      <c r="A3" s="2"/>
      <c r="B3" s="2"/>
      <c r="C3" s="2"/>
      <c r="D3" s="2"/>
      <c r="E3" s="2"/>
      <c r="F3" s="2"/>
      <c r="G3" s="4"/>
      <c r="H3" s="246"/>
      <c r="I3" s="246"/>
      <c r="J3" s="367"/>
      <c r="K3" s="370"/>
      <c r="R3" s="1"/>
      <c r="S3" s="1"/>
      <c r="T3" s="1"/>
      <c r="U3" s="1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</row>
    <row r="4" spans="1:34" ht="12" customHeight="1" x14ac:dyDescent="0.2">
      <c r="A4" s="2"/>
      <c r="B4" s="2"/>
      <c r="C4" s="2"/>
      <c r="D4" s="2"/>
      <c r="E4" s="2"/>
      <c r="F4" s="2"/>
      <c r="H4" s="246"/>
      <c r="I4" s="246"/>
      <c r="J4" s="367"/>
      <c r="K4" s="371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</row>
    <row r="5" spans="1:34" ht="12" customHeight="1" x14ac:dyDescent="0.2">
      <c r="A5" s="2"/>
      <c r="B5" s="2"/>
      <c r="C5" s="2"/>
      <c r="D5" s="2"/>
      <c r="E5" s="2"/>
      <c r="F5" s="2"/>
      <c r="H5" s="246"/>
      <c r="I5" s="246"/>
      <c r="J5" s="246"/>
      <c r="K5" s="246"/>
      <c r="R5" s="4"/>
      <c r="S5" s="4"/>
      <c r="T5" s="4"/>
      <c r="U5" s="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</row>
    <row r="6" spans="1:34" ht="12" customHeight="1" x14ac:dyDescent="0.2">
      <c r="B6" s="2"/>
      <c r="C6" s="2"/>
      <c r="D6" s="2"/>
      <c r="E6" s="2"/>
      <c r="F6" s="2"/>
      <c r="H6" s="246"/>
      <c r="I6" s="246"/>
      <c r="J6" s="367"/>
      <c r="K6" s="370"/>
      <c r="M6" s="1"/>
      <c r="N6" s="1"/>
      <c r="O6" s="1"/>
      <c r="P6" s="1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</row>
    <row r="7" spans="1:34" ht="12" customHeight="1" x14ac:dyDescent="0.2">
      <c r="A7" s="2"/>
      <c r="B7" s="2"/>
      <c r="C7" s="2"/>
      <c r="D7" s="2"/>
      <c r="E7" s="2"/>
      <c r="F7" s="2"/>
      <c r="H7" s="246"/>
      <c r="I7" s="246"/>
      <c r="J7" s="367"/>
      <c r="K7" s="371"/>
      <c r="M7" s="1"/>
      <c r="N7" s="1"/>
      <c r="O7" s="1"/>
      <c r="P7" s="1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</row>
    <row r="8" spans="1:34" ht="12" customHeight="1" x14ac:dyDescent="0.2">
      <c r="A8" s="2"/>
      <c r="B8" s="2"/>
      <c r="C8" s="2"/>
      <c r="D8" s="2"/>
      <c r="E8" s="2"/>
      <c r="F8" s="2"/>
      <c r="H8" s="4"/>
      <c r="I8" s="2"/>
      <c r="K8" s="29"/>
      <c r="M8" s="1"/>
      <c r="N8" s="1"/>
      <c r="O8" s="1"/>
      <c r="P8" s="1"/>
      <c r="V8" s="375" t="str">
        <f>CONCATENATE("Cruzamento: ",'PLAN Veic'!AZ2,"  -  ",'PLAN Veic'!BE2)</f>
        <v xml:space="preserve">Cruzamento:   -  Av. dos Estados, rotatória SESI </v>
      </c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</row>
    <row r="9" spans="1:34" ht="12" customHeight="1" x14ac:dyDescent="0.2">
      <c r="C9" s="2"/>
      <c r="D9" s="2"/>
      <c r="E9" s="2"/>
      <c r="F9" s="2"/>
      <c r="H9" s="4"/>
      <c r="I9" s="2"/>
      <c r="K9" s="29"/>
      <c r="M9" s="1"/>
      <c r="N9" s="1"/>
      <c r="O9" s="1"/>
      <c r="P9" s="1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</row>
    <row r="10" spans="1:34" ht="12.75" customHeight="1" x14ac:dyDescent="0.25">
      <c r="B10" s="24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V10" s="319" t="str">
        <f>'PLAN Veic'!AW3</f>
        <v>REV00</v>
      </c>
      <c r="W10" s="318"/>
      <c r="X10" s="318"/>
      <c r="Y10" s="318"/>
      <c r="Z10" s="318"/>
      <c r="AA10" s="318"/>
      <c r="AB10" s="318"/>
      <c r="AC10" s="340" t="str">
        <f ca="1">MID(CELL("filename",A1),FIND("]",CELL("filename",A1))+1,LEN(CELL("filename",A1) ))</f>
        <v>Croqui</v>
      </c>
      <c r="AD10" s="318"/>
      <c r="AE10" s="318"/>
      <c r="AF10" s="318"/>
      <c r="AG10" s="318"/>
      <c r="AH10" s="320" t="str">
        <f>CONCATENATE('PLAN Veic'!BM3,'PLAN Veic'!BN3)</f>
        <v>Jan/2020</v>
      </c>
    </row>
    <row r="11" spans="1:34" s="6" customFormat="1" ht="12" customHeight="1" x14ac:dyDescent="0.2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"/>
      <c r="P11" s="7"/>
      <c r="Q11" s="7"/>
    </row>
    <row r="12" spans="1:34" s="6" customFormat="1" ht="12" customHeight="1" x14ac:dyDescent="0.2">
      <c r="C12" s="2"/>
      <c r="D12" s="2"/>
      <c r="E12" s="2"/>
      <c r="F12" s="2"/>
      <c r="P12" s="1"/>
      <c r="Q12" s="1"/>
    </row>
    <row r="13" spans="1:34" s="6" customFormat="1" ht="12.75" customHeight="1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/>
      <c r="P13" s="7"/>
      <c r="Q13" s="7"/>
    </row>
    <row r="14" spans="1:34" s="6" customFormat="1" ht="12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/>
      <c r="P14" s="7"/>
      <c r="Q14" s="7"/>
    </row>
    <row r="15" spans="1:34" s="6" customFormat="1" ht="12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"/>
      <c r="P15" s="7"/>
      <c r="Q15" s="7"/>
    </row>
    <row r="16" spans="1:34" s="6" customFormat="1" ht="12" customHeigh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/>
      <c r="P16" s="7"/>
      <c r="Q16" s="7"/>
    </row>
    <row r="17" spans="2:39" s="6" customFormat="1" ht="12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"/>
      <c r="P17" s="7"/>
      <c r="Q17" s="7"/>
    </row>
    <row r="18" spans="2:39" s="6" customFormat="1" ht="12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7"/>
      <c r="Q18" s="7"/>
    </row>
    <row r="19" spans="2:39" s="6" customFormat="1" ht="12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7"/>
      <c r="Q19" s="7"/>
    </row>
    <row r="20" spans="2:39" s="6" customFormat="1" ht="21.95" customHeight="1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7"/>
      <c r="Q20" s="7"/>
      <c r="V20" s="384" t="s">
        <v>13</v>
      </c>
      <c r="W20" s="385"/>
      <c r="X20" s="385"/>
      <c r="Y20" s="385"/>
      <c r="Z20" s="386"/>
      <c r="AA20" s="202">
        <f>Tabulados!AO15</f>
        <v>0.28125</v>
      </c>
      <c r="AB20" s="198" t="s">
        <v>66</v>
      </c>
      <c r="AC20" s="203">
        <f>TIME(HOUR(AA20),MINUTE(AA20)+60,0)</f>
        <v>0.32291666666666669</v>
      </c>
      <c r="AD20" s="381" t="s">
        <v>135</v>
      </c>
      <c r="AE20" s="382"/>
      <c r="AF20" s="382"/>
      <c r="AG20" s="383"/>
      <c r="AH20" s="376" t="s">
        <v>145</v>
      </c>
    </row>
    <row r="21" spans="2:39" ht="21.95" customHeight="1" x14ac:dyDescent="0.25">
      <c r="B21" s="246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V21" s="384" t="s">
        <v>14</v>
      </c>
      <c r="W21" s="385"/>
      <c r="X21" s="385"/>
      <c r="Y21" s="385"/>
      <c r="Z21" s="386"/>
      <c r="AA21" s="202">
        <f>Tabulados!AO16</f>
        <v>0.72916666666666663</v>
      </c>
      <c r="AB21" s="198" t="s">
        <v>66</v>
      </c>
      <c r="AC21" s="353">
        <f>TIME(HOUR(AA21),MINUTE(AA21)+60,0)</f>
        <v>0.77083333333333337</v>
      </c>
      <c r="AD21" s="379" t="s">
        <v>61</v>
      </c>
      <c r="AE21" s="380"/>
      <c r="AF21" s="387" t="s">
        <v>11</v>
      </c>
      <c r="AG21" s="387" t="s">
        <v>12</v>
      </c>
      <c r="AH21" s="377"/>
    </row>
    <row r="22" spans="2:39" ht="24" customHeight="1" x14ac:dyDescent="0.25">
      <c r="B22" s="246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V22" s="389"/>
      <c r="W22" s="390"/>
      <c r="X22" s="33" t="s">
        <v>3</v>
      </c>
      <c r="Y22" s="33" t="s">
        <v>2</v>
      </c>
      <c r="Z22" s="33" t="s">
        <v>9</v>
      </c>
      <c r="AA22" s="33" t="s">
        <v>10</v>
      </c>
      <c r="AB22" s="331" t="s">
        <v>11</v>
      </c>
      <c r="AC22" s="358" t="s">
        <v>12</v>
      </c>
      <c r="AD22" s="348" t="s">
        <v>69</v>
      </c>
      <c r="AE22" s="28" t="s">
        <v>62</v>
      </c>
      <c r="AF22" s="388"/>
      <c r="AG22" s="388"/>
      <c r="AH22" s="378"/>
    </row>
    <row r="23" spans="2:39" ht="12" customHeight="1" x14ac:dyDescent="0.25">
      <c r="B23" s="246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V23" s="369" t="s">
        <v>19</v>
      </c>
      <c r="W23" s="36" t="s">
        <v>20</v>
      </c>
      <c r="X23" s="41">
        <f>Resumo!M10</f>
        <v>60</v>
      </c>
      <c r="Y23" s="41">
        <f>Resumo!N10</f>
        <v>495</v>
      </c>
      <c r="Z23" s="41">
        <f>Resumo!O10</f>
        <v>8</v>
      </c>
      <c r="AA23" s="41">
        <f>Resumo!P10</f>
        <v>27</v>
      </c>
      <c r="AB23" s="344">
        <f>Resumo!Q10</f>
        <v>590</v>
      </c>
      <c r="AC23" s="359">
        <f>Resumo!R10</f>
        <v>584.79999999999995</v>
      </c>
      <c r="AD23" s="349">
        <f>Resumo!T10</f>
        <v>5.9322033898305086E-2</v>
      </c>
      <c r="AE23" s="19">
        <f>Resumo!U10</f>
        <v>4.576271186440678E-2</v>
      </c>
      <c r="AF23" s="261">
        <f>Resumo!V10</f>
        <v>3055</v>
      </c>
      <c r="AG23" s="261">
        <f>Resumo!W10</f>
        <v>3255.65</v>
      </c>
      <c r="AH23" s="153">
        <f>Resumo!X10</f>
        <v>0.93354430379746833</v>
      </c>
    </row>
    <row r="24" spans="2:39" ht="12" customHeight="1" x14ac:dyDescent="0.25">
      <c r="B24" s="246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V24" s="369"/>
      <c r="W24" s="238" t="s">
        <v>21</v>
      </c>
      <c r="X24" s="239">
        <f>Resumo!M11</f>
        <v>37</v>
      </c>
      <c r="Y24" s="239">
        <f>Resumo!N11</f>
        <v>423</v>
      </c>
      <c r="Z24" s="239">
        <f>Resumo!O11</f>
        <v>2</v>
      </c>
      <c r="AA24" s="239">
        <f>Resumo!P11</f>
        <v>18</v>
      </c>
      <c r="AB24" s="345">
        <f>Resumo!Q11</f>
        <v>480</v>
      </c>
      <c r="AC24" s="355">
        <f>Resumo!R11</f>
        <v>475.21</v>
      </c>
      <c r="AD24" s="350">
        <f>Resumo!T11</f>
        <v>4.1666666666666664E-2</v>
      </c>
      <c r="AE24" s="258">
        <f>Resumo!U11</f>
        <v>3.7499999999999999E-2</v>
      </c>
      <c r="AF24" s="20">
        <f>Resumo!V11</f>
        <v>4154</v>
      </c>
      <c r="AG24" s="20">
        <f>Resumo!W11</f>
        <v>4322.96</v>
      </c>
      <c r="AH24" s="259">
        <f>Resumo!X11</f>
        <v>0.92307692307692313</v>
      </c>
      <c r="AM24" s="6"/>
    </row>
    <row r="25" spans="2:39" ht="12" customHeight="1" x14ac:dyDescent="0.25">
      <c r="B25" s="246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V25" s="368" t="s">
        <v>22</v>
      </c>
      <c r="W25" s="13" t="s">
        <v>20</v>
      </c>
      <c r="X25" s="17">
        <f>Resumo!M12</f>
        <v>85</v>
      </c>
      <c r="Y25" s="17">
        <f>Resumo!N12</f>
        <v>832</v>
      </c>
      <c r="Z25" s="17">
        <f>Resumo!O12</f>
        <v>9</v>
      </c>
      <c r="AA25" s="17">
        <f>Resumo!P12</f>
        <v>30</v>
      </c>
      <c r="AB25" s="346">
        <f>Resumo!Q12</f>
        <v>956</v>
      </c>
      <c r="AC25" s="356">
        <f>Resumo!R12</f>
        <v>938.05</v>
      </c>
      <c r="AD25" s="351">
        <f>Resumo!T12</f>
        <v>4.079497907949791E-2</v>
      </c>
      <c r="AE25" s="21">
        <f>Resumo!U12</f>
        <v>3.1380753138075312E-2</v>
      </c>
      <c r="AF25" s="18">
        <f>Resumo!V12</f>
        <v>6074</v>
      </c>
      <c r="AG25" s="18">
        <f>Resumo!W12</f>
        <v>5997.65</v>
      </c>
      <c r="AH25" s="155">
        <f>Resumo!X12</f>
        <v>0.79139072847682124</v>
      </c>
      <c r="AM25" s="6"/>
    </row>
    <row r="26" spans="2:39" ht="12" customHeight="1" x14ac:dyDescent="0.25">
      <c r="B26" s="246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V26" s="368"/>
      <c r="W26" s="242" t="s">
        <v>21</v>
      </c>
      <c r="X26" s="243">
        <f>Resumo!M13</f>
        <v>230</v>
      </c>
      <c r="Y26" s="243">
        <f>Resumo!N13</f>
        <v>1210</v>
      </c>
      <c r="Z26" s="243">
        <f>Resumo!O13</f>
        <v>10</v>
      </c>
      <c r="AA26" s="243">
        <f>Resumo!P13</f>
        <v>21</v>
      </c>
      <c r="AB26" s="347">
        <f>Resumo!Q13</f>
        <v>1471</v>
      </c>
      <c r="AC26" s="357">
        <f>Resumo!R13</f>
        <v>1347.9</v>
      </c>
      <c r="AD26" s="352">
        <f>Resumo!T13</f>
        <v>2.1074099252209381E-2</v>
      </c>
      <c r="AE26" s="262">
        <f>Resumo!U13</f>
        <v>1.4276002719238613E-2</v>
      </c>
      <c r="AF26" s="263">
        <f>Resumo!V13</f>
        <v>12430</v>
      </c>
      <c r="AG26" s="263">
        <f>Resumo!W13</f>
        <v>11812.2</v>
      </c>
      <c r="AH26" s="264">
        <f>Resumo!X13</f>
        <v>0.97288359788359791</v>
      </c>
      <c r="AM26" s="6"/>
    </row>
    <row r="27" spans="2:39" ht="12" customHeight="1" x14ac:dyDescent="0.25">
      <c r="B27" s="246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V27" s="369" t="s">
        <v>23</v>
      </c>
      <c r="W27" s="36" t="s">
        <v>20</v>
      </c>
      <c r="X27" s="41">
        <f>Resumo!M14</f>
        <v>0</v>
      </c>
      <c r="Y27" s="41">
        <f>Resumo!N14</f>
        <v>28</v>
      </c>
      <c r="Z27" s="41">
        <f>Resumo!O14</f>
        <v>0</v>
      </c>
      <c r="AA27" s="41">
        <f>Resumo!P14</f>
        <v>0</v>
      </c>
      <c r="AB27" s="344">
        <f>Resumo!Q14</f>
        <v>28</v>
      </c>
      <c r="AC27" s="354">
        <f>Resumo!R14</f>
        <v>28</v>
      </c>
      <c r="AD27" s="349">
        <f>Resumo!T14</f>
        <v>0</v>
      </c>
      <c r="AE27" s="19">
        <f>Resumo!U14</f>
        <v>0</v>
      </c>
      <c r="AF27" s="261">
        <f>Resumo!V14</f>
        <v>134</v>
      </c>
      <c r="AG27" s="261">
        <f>Resumo!W14</f>
        <v>131.97</v>
      </c>
      <c r="AH27" s="154">
        <f>Resumo!X14</f>
        <v>0.63636363636363635</v>
      </c>
      <c r="AM27" s="6"/>
    </row>
    <row r="28" spans="2:39" ht="12" customHeight="1" x14ac:dyDescent="0.25">
      <c r="B28" s="246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V28" s="369"/>
      <c r="W28" s="238" t="s">
        <v>21</v>
      </c>
      <c r="X28" s="239">
        <f>Resumo!M15</f>
        <v>0</v>
      </c>
      <c r="Y28" s="239">
        <f>Resumo!N15</f>
        <v>27</v>
      </c>
      <c r="Z28" s="239">
        <f>Resumo!O15</f>
        <v>0</v>
      </c>
      <c r="AA28" s="239">
        <f>Resumo!P15</f>
        <v>0</v>
      </c>
      <c r="AB28" s="345">
        <f>Resumo!Q15</f>
        <v>27</v>
      </c>
      <c r="AC28" s="355">
        <f>Resumo!R15</f>
        <v>27</v>
      </c>
      <c r="AD28" s="350">
        <f>Resumo!T15</f>
        <v>0</v>
      </c>
      <c r="AE28" s="258">
        <f>Resumo!U15</f>
        <v>0</v>
      </c>
      <c r="AF28" s="20">
        <f>Resumo!V15</f>
        <v>216</v>
      </c>
      <c r="AG28" s="20">
        <f>Resumo!W15</f>
        <v>207.24</v>
      </c>
      <c r="AH28" s="259">
        <f>Resumo!X15</f>
        <v>0.75</v>
      </c>
      <c r="AM28" s="6"/>
    </row>
    <row r="29" spans="2:39" ht="12" customHeight="1" x14ac:dyDescent="0.25">
      <c r="B29" s="246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V29" s="368" t="s">
        <v>24</v>
      </c>
      <c r="W29" s="13" t="s">
        <v>20</v>
      </c>
      <c r="X29" s="17">
        <f>Resumo!M16</f>
        <v>958</v>
      </c>
      <c r="Y29" s="17">
        <f>Resumo!N16</f>
        <v>3010</v>
      </c>
      <c r="Z29" s="17">
        <f>Resumo!O16</f>
        <v>15</v>
      </c>
      <c r="AA29" s="17">
        <f>Resumo!P16</f>
        <v>194</v>
      </c>
      <c r="AB29" s="346">
        <f>Resumo!Q16</f>
        <v>4177</v>
      </c>
      <c r="AC29" s="356">
        <f>Resumo!R16</f>
        <v>3744.14</v>
      </c>
      <c r="AD29" s="351">
        <f>Resumo!T16</f>
        <v>5.0035910940866651E-2</v>
      </c>
      <c r="AE29" s="21">
        <f>Resumo!U16</f>
        <v>4.6444816854201577E-2</v>
      </c>
      <c r="AF29" s="18">
        <f>Resumo!V16</f>
        <v>24673</v>
      </c>
      <c r="AG29" s="18">
        <f>Resumo!W16</f>
        <v>24454.93</v>
      </c>
      <c r="AH29" s="155">
        <f>Resumo!X16</f>
        <v>0.92166813768755518</v>
      </c>
      <c r="AM29" s="6"/>
    </row>
    <row r="30" spans="2:39" ht="12" customHeight="1" x14ac:dyDescent="0.25">
      <c r="B30" s="246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5"/>
      <c r="V30" s="368"/>
      <c r="W30" s="242" t="s">
        <v>21</v>
      </c>
      <c r="X30" s="243">
        <f>Resumo!M17</f>
        <v>362</v>
      </c>
      <c r="Y30" s="243">
        <f>Resumo!N17</f>
        <v>2296</v>
      </c>
      <c r="Z30" s="243">
        <f>Resumo!O17</f>
        <v>9</v>
      </c>
      <c r="AA30" s="243">
        <f>Resumo!P17</f>
        <v>139</v>
      </c>
      <c r="AB30" s="347">
        <f>Resumo!Q17</f>
        <v>2806</v>
      </c>
      <c r="AC30" s="357">
        <f>Resumo!R17</f>
        <v>2711.46</v>
      </c>
      <c r="AD30" s="352">
        <f>Resumo!T17</f>
        <v>5.2744119743406988E-2</v>
      </c>
      <c r="AE30" s="262">
        <f>Resumo!U17</f>
        <v>4.9536707056307909E-2</v>
      </c>
      <c r="AF30" s="263">
        <f>Resumo!V17</f>
        <v>28372</v>
      </c>
      <c r="AG30" s="263">
        <f>Resumo!W17</f>
        <v>28867.79</v>
      </c>
      <c r="AH30" s="264">
        <f>Resumo!X17</f>
        <v>0.953125</v>
      </c>
      <c r="AM30" s="6"/>
    </row>
    <row r="31" spans="2:39" ht="12" customHeight="1" x14ac:dyDescent="0.25">
      <c r="B31" s="246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V31" s="369" t="s">
        <v>25</v>
      </c>
      <c r="W31" s="36" t="s">
        <v>20</v>
      </c>
      <c r="X31" s="41">
        <f>Resumo!M18</f>
        <v>898</v>
      </c>
      <c r="Y31" s="41">
        <f>Resumo!N18</f>
        <v>2543</v>
      </c>
      <c r="Z31" s="41">
        <f>Resumo!O18</f>
        <v>7</v>
      </c>
      <c r="AA31" s="41">
        <f>Resumo!P18</f>
        <v>167</v>
      </c>
      <c r="AB31" s="344">
        <f>Resumo!Q18</f>
        <v>3615</v>
      </c>
      <c r="AC31" s="354">
        <f>Resumo!R18</f>
        <v>3187.34</v>
      </c>
      <c r="AD31" s="349">
        <f>Resumo!T18</f>
        <v>4.8132780082987554E-2</v>
      </c>
      <c r="AE31" s="22">
        <f>Resumo!U18</f>
        <v>4.6196403872752423E-2</v>
      </c>
      <c r="AF31" s="261">
        <f>Resumo!V18</f>
        <v>21753</v>
      </c>
      <c r="AG31" s="261">
        <f>Resumo!W18</f>
        <v>21333.25</v>
      </c>
      <c r="AH31" s="154">
        <f>Resumo!X18</f>
        <v>0.92407975460122704</v>
      </c>
      <c r="AM31" s="6"/>
    </row>
    <row r="32" spans="2:39" ht="12" customHeight="1" x14ac:dyDescent="0.25">
      <c r="B32" s="246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V32" s="369"/>
      <c r="W32" s="238" t="s">
        <v>21</v>
      </c>
      <c r="X32" s="239">
        <f>Resumo!M19</f>
        <v>325</v>
      </c>
      <c r="Y32" s="239">
        <f>Resumo!N19</f>
        <v>1900</v>
      </c>
      <c r="Z32" s="239">
        <f>Resumo!O19</f>
        <v>7</v>
      </c>
      <c r="AA32" s="239">
        <f>Resumo!P19</f>
        <v>121</v>
      </c>
      <c r="AB32" s="345">
        <f>Resumo!Q19</f>
        <v>2353</v>
      </c>
      <c r="AC32" s="355">
        <f>Resumo!R19</f>
        <v>2263.25</v>
      </c>
      <c r="AD32" s="350">
        <f>Resumo!T19</f>
        <v>5.4398640033999149E-2</v>
      </c>
      <c r="AE32" s="260">
        <f>Resumo!U19</f>
        <v>5.1423714407139824E-2</v>
      </c>
      <c r="AF32" s="20">
        <f>Resumo!V19</f>
        <v>24435</v>
      </c>
      <c r="AG32" s="20">
        <f>Resumo!W19</f>
        <v>24754.07</v>
      </c>
      <c r="AH32" s="259">
        <f>Resumo!X19</f>
        <v>0.95650406504065044</v>
      </c>
      <c r="AM32" s="6"/>
    </row>
    <row r="33" spans="2:39" ht="12" customHeight="1" x14ac:dyDescent="0.25">
      <c r="B33" s="246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V33" s="368" t="s">
        <v>26</v>
      </c>
      <c r="W33" s="13" t="s">
        <v>20</v>
      </c>
      <c r="X33" s="17">
        <f>Resumo!M20</f>
        <v>820</v>
      </c>
      <c r="Y33" s="17">
        <f>Resumo!N20</f>
        <v>2225</v>
      </c>
      <c r="Z33" s="17">
        <f>Resumo!O20</f>
        <v>12</v>
      </c>
      <c r="AA33" s="17">
        <f>Resumo!P20</f>
        <v>142</v>
      </c>
      <c r="AB33" s="346">
        <f>Resumo!Q20</f>
        <v>3199</v>
      </c>
      <c r="AC33" s="356">
        <f>Resumo!R20</f>
        <v>2803.6</v>
      </c>
      <c r="AD33" s="351">
        <f>Resumo!T20</f>
        <v>4.8140043763676151E-2</v>
      </c>
      <c r="AE33" s="23">
        <f>Resumo!U20</f>
        <v>4.4388871522350735E-2</v>
      </c>
      <c r="AF33" s="18">
        <f>Resumo!V20</f>
        <v>18788</v>
      </c>
      <c r="AG33" s="18">
        <f>Resumo!W20</f>
        <v>18437.36</v>
      </c>
      <c r="AH33" s="155">
        <f>Resumo!X20</f>
        <v>0.88762486126526086</v>
      </c>
      <c r="AM33" s="6"/>
    </row>
    <row r="34" spans="2:39" ht="12" customHeight="1" x14ac:dyDescent="0.25">
      <c r="B34" s="246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V34" s="368"/>
      <c r="W34" s="242" t="s">
        <v>21</v>
      </c>
      <c r="X34" s="243">
        <f>Resumo!M21</f>
        <v>222</v>
      </c>
      <c r="Y34" s="243">
        <f>Resumo!N21</f>
        <v>1554</v>
      </c>
      <c r="Z34" s="243">
        <f>Resumo!O21</f>
        <v>6</v>
      </c>
      <c r="AA34" s="243">
        <f>Resumo!P21</f>
        <v>113</v>
      </c>
      <c r="AB34" s="347">
        <f>Resumo!Q21</f>
        <v>1895</v>
      </c>
      <c r="AC34" s="357">
        <f>Resumo!R21</f>
        <v>1865.26</v>
      </c>
      <c r="AD34" s="352">
        <f>Resumo!T21</f>
        <v>6.2796833773087077E-2</v>
      </c>
      <c r="AE34" s="265">
        <f>Resumo!U21</f>
        <v>5.9630606860158308E-2</v>
      </c>
      <c r="AF34" s="263">
        <f>Resumo!V21</f>
        <v>18842</v>
      </c>
      <c r="AG34" s="263">
        <f>Resumo!W21</f>
        <v>19286.510000000002</v>
      </c>
      <c r="AH34" s="264">
        <f>Resumo!X21</f>
        <v>0.97680412371134018</v>
      </c>
    </row>
    <row r="35" spans="2:39" ht="12" customHeight="1" x14ac:dyDescent="0.25">
      <c r="B35" s="246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V35" s="369" t="s">
        <v>27</v>
      </c>
      <c r="W35" s="36" t="s">
        <v>20</v>
      </c>
      <c r="X35" s="41">
        <f>Resumo!M22</f>
        <v>223</v>
      </c>
      <c r="Y35" s="41">
        <f>Resumo!N22</f>
        <v>1617</v>
      </c>
      <c r="Z35" s="41">
        <f>Resumo!O22</f>
        <v>12</v>
      </c>
      <c r="AA35" s="41">
        <f>Resumo!P22</f>
        <v>82</v>
      </c>
      <c r="AB35" s="344">
        <f>Resumo!Q22</f>
        <v>1934</v>
      </c>
      <c r="AC35" s="354">
        <f>Resumo!R22</f>
        <v>1878.59</v>
      </c>
      <c r="AD35" s="349">
        <f>Resumo!T22</f>
        <v>4.8603929679420892E-2</v>
      </c>
      <c r="AE35" s="19">
        <f>Resumo!U22</f>
        <v>4.2399172699069287E-2</v>
      </c>
      <c r="AF35" s="261">
        <f>Resumo!V22</f>
        <v>11959</v>
      </c>
      <c r="AG35" s="261">
        <f>Resumo!W22</f>
        <v>12015.22</v>
      </c>
      <c r="AH35" s="154">
        <f>Resumo!X22</f>
        <v>0.87432188065099459</v>
      </c>
    </row>
    <row r="36" spans="2:39" ht="12" customHeight="1" x14ac:dyDescent="0.25">
      <c r="B36" s="246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V36" s="369"/>
      <c r="W36" s="238" t="s">
        <v>21</v>
      </c>
      <c r="X36" s="239">
        <f>Resumo!M23</f>
        <v>370</v>
      </c>
      <c r="Y36" s="239">
        <f>Resumo!N23</f>
        <v>1952</v>
      </c>
      <c r="Z36" s="239">
        <f>Resumo!O23</f>
        <v>13</v>
      </c>
      <c r="AA36" s="239">
        <f>Resumo!P23</f>
        <v>47</v>
      </c>
      <c r="AB36" s="345">
        <f>Resumo!Q23</f>
        <v>2382</v>
      </c>
      <c r="AC36" s="355">
        <f>Resumo!R23</f>
        <v>2194.1</v>
      </c>
      <c r="AD36" s="350">
        <f>Resumo!T23</f>
        <v>2.5188916876574308E-2</v>
      </c>
      <c r="AE36" s="258">
        <f>Resumo!U23</f>
        <v>1.9731318219983206E-2</v>
      </c>
      <c r="AF36" s="20">
        <f>Resumo!V23</f>
        <v>21960</v>
      </c>
      <c r="AG36" s="20">
        <f>Resumo!W23</f>
        <v>21393.48</v>
      </c>
      <c r="AH36" s="259">
        <f>Resumo!X23</f>
        <v>0.94674085850556444</v>
      </c>
    </row>
    <row r="37" spans="2:39" s="6" customFormat="1" ht="12" customHeigh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"/>
      <c r="P37" s="7"/>
      <c r="Q37" s="7"/>
      <c r="V37" s="368" t="s">
        <v>28</v>
      </c>
      <c r="W37" s="13" t="s">
        <v>20</v>
      </c>
      <c r="X37" s="17">
        <f>Resumo!M24</f>
        <v>201</v>
      </c>
      <c r="Y37" s="17">
        <f>Resumo!N24</f>
        <v>1326</v>
      </c>
      <c r="Z37" s="17">
        <f>Resumo!O24</f>
        <v>24</v>
      </c>
      <c r="AA37" s="17">
        <f>Resumo!P24</f>
        <v>199</v>
      </c>
      <c r="AB37" s="346">
        <f>Resumo!Q24</f>
        <v>1750</v>
      </c>
      <c r="AC37" s="356">
        <f>Resumo!R24</f>
        <v>1838.33</v>
      </c>
      <c r="AD37" s="351">
        <f>Resumo!T24</f>
        <v>0.12742857142857142</v>
      </c>
      <c r="AE37" s="21">
        <f>Resumo!U24</f>
        <v>0.11371428571428571</v>
      </c>
      <c r="AF37" s="18">
        <f>Resumo!V24</f>
        <v>13487</v>
      </c>
      <c r="AG37" s="18">
        <f>Resumo!W24</f>
        <v>14622.64</v>
      </c>
      <c r="AH37" s="155">
        <f>Resumo!X24</f>
        <v>0.85616438356164382</v>
      </c>
      <c r="AM37" s="246"/>
    </row>
    <row r="38" spans="2:39" s="6" customFormat="1" ht="12" customHeigh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"/>
      <c r="P38" s="7"/>
      <c r="Q38" s="7"/>
      <c r="V38" s="368"/>
      <c r="W38" s="242" t="s">
        <v>21</v>
      </c>
      <c r="X38" s="243">
        <f>Resumo!M25</f>
        <v>848</v>
      </c>
      <c r="Y38" s="243">
        <f>Resumo!N25</f>
        <v>1965</v>
      </c>
      <c r="Z38" s="243">
        <f>Resumo!O25</f>
        <v>25</v>
      </c>
      <c r="AA38" s="243">
        <f>Resumo!P25</f>
        <v>99</v>
      </c>
      <c r="AB38" s="347">
        <f>Resumo!Q25</f>
        <v>2937</v>
      </c>
      <c r="AC38" s="357">
        <f>Resumo!R25</f>
        <v>2492.84</v>
      </c>
      <c r="AD38" s="352">
        <f>Resumo!T25</f>
        <v>4.2219952332311884E-2</v>
      </c>
      <c r="AE38" s="262">
        <f>Resumo!U25</f>
        <v>3.3707865168539325E-2</v>
      </c>
      <c r="AF38" s="263">
        <f>Resumo!V25</f>
        <v>26345</v>
      </c>
      <c r="AG38" s="263">
        <f>Resumo!W25</f>
        <v>25554.080000000002</v>
      </c>
      <c r="AH38" s="264">
        <f>Resumo!X25</f>
        <v>0.9377394636015326</v>
      </c>
      <c r="AM38" s="246"/>
    </row>
    <row r="39" spans="2:39" ht="12" customHeight="1" x14ac:dyDescent="0.25">
      <c r="B39" s="246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V39" s="369" t="s">
        <v>29</v>
      </c>
      <c r="W39" s="36" t="s">
        <v>20</v>
      </c>
      <c r="X39" s="41">
        <f>Resumo!M26</f>
        <v>149</v>
      </c>
      <c r="Y39" s="41">
        <f>Resumo!N26</f>
        <v>1194</v>
      </c>
      <c r="Z39" s="41">
        <f>Resumo!O26</f>
        <v>12</v>
      </c>
      <c r="AA39" s="41">
        <f>Resumo!P26</f>
        <v>160</v>
      </c>
      <c r="AB39" s="344">
        <f>Resumo!Q26</f>
        <v>1515</v>
      </c>
      <c r="AC39" s="354">
        <f>Resumo!R26</f>
        <v>1587.17</v>
      </c>
      <c r="AD39" s="349">
        <f>Resumo!T26</f>
        <v>0.11353135313531353</v>
      </c>
      <c r="AE39" s="19">
        <f>Resumo!U26</f>
        <v>0.10561056105610561</v>
      </c>
      <c r="AF39" s="261">
        <f>Resumo!V26</f>
        <v>10491</v>
      </c>
      <c r="AG39" s="261">
        <f>Resumo!W26</f>
        <v>11246.45</v>
      </c>
      <c r="AH39" s="154">
        <f>Resumo!X26</f>
        <v>0.88492990654205606</v>
      </c>
    </row>
    <row r="40" spans="2:39" ht="12" customHeight="1" x14ac:dyDescent="0.25">
      <c r="B40" s="246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V40" s="369"/>
      <c r="W40" s="238" t="s">
        <v>21</v>
      </c>
      <c r="X40" s="239">
        <f>Resumo!M27</f>
        <v>708</v>
      </c>
      <c r="Y40" s="239">
        <f>Resumo!N27</f>
        <v>1659</v>
      </c>
      <c r="Z40" s="239">
        <f>Resumo!O27</f>
        <v>15</v>
      </c>
      <c r="AA40" s="239">
        <f>Resumo!P27</f>
        <v>85</v>
      </c>
      <c r="AB40" s="345">
        <f>Resumo!Q27</f>
        <v>2467</v>
      </c>
      <c r="AC40" s="355">
        <f>Resumo!R27</f>
        <v>2092.6400000000003</v>
      </c>
      <c r="AD40" s="350">
        <f>Resumo!T27</f>
        <v>4.0535062829347386E-2</v>
      </c>
      <c r="AE40" s="258">
        <f>Resumo!U27</f>
        <v>3.4454803404945278E-2</v>
      </c>
      <c r="AF40" s="20">
        <f>Resumo!V27</f>
        <v>21008</v>
      </c>
      <c r="AG40" s="20">
        <f>Resumo!W27</f>
        <v>20216.03</v>
      </c>
      <c r="AH40" s="259">
        <f>Resumo!X27</f>
        <v>0.9532457496136012</v>
      </c>
    </row>
    <row r="41" spans="2:39" ht="12" customHeight="1" x14ac:dyDescent="0.25">
      <c r="B41" s="246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V41" s="368" t="s">
        <v>30</v>
      </c>
      <c r="W41" s="13" t="s">
        <v>20</v>
      </c>
      <c r="X41" s="17">
        <f>Resumo!M28</f>
        <v>248</v>
      </c>
      <c r="Y41" s="17">
        <f>Resumo!N28</f>
        <v>2233</v>
      </c>
      <c r="Z41" s="17">
        <f>Resumo!O28</f>
        <v>19</v>
      </c>
      <c r="AA41" s="17">
        <f>Resumo!P28</f>
        <v>84</v>
      </c>
      <c r="AB41" s="346">
        <f>Resumo!Q28</f>
        <v>2584</v>
      </c>
      <c r="AC41" s="356">
        <f>Resumo!R28</f>
        <v>2520.84</v>
      </c>
      <c r="AD41" s="351">
        <f>Resumo!T28</f>
        <v>3.9860681114551086E-2</v>
      </c>
      <c r="AE41" s="21">
        <f>Resumo!U28</f>
        <v>3.2507739938080496E-2</v>
      </c>
      <c r="AF41" s="18">
        <f>Resumo!V28</f>
        <v>14236</v>
      </c>
      <c r="AG41" s="18">
        <f>Resumo!W28</f>
        <v>14739.61</v>
      </c>
      <c r="AH41" s="155">
        <f>Resumo!X28</f>
        <v>0.96851574212893554</v>
      </c>
    </row>
    <row r="42" spans="2:39" ht="12" customHeight="1" x14ac:dyDescent="0.25">
      <c r="B42" s="246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V42" s="368"/>
      <c r="W42" s="242" t="s">
        <v>21</v>
      </c>
      <c r="X42" s="243">
        <f>Resumo!M29</f>
        <v>183</v>
      </c>
      <c r="Y42" s="243">
        <f>Resumo!N29</f>
        <v>1431</v>
      </c>
      <c r="Z42" s="243">
        <f>Resumo!O29</f>
        <v>9</v>
      </c>
      <c r="AA42" s="243">
        <f>Resumo!P29</f>
        <v>57</v>
      </c>
      <c r="AB42" s="347">
        <f>Resumo!Q29</f>
        <v>1680</v>
      </c>
      <c r="AC42" s="357">
        <f>Resumo!R29</f>
        <v>1623.39</v>
      </c>
      <c r="AD42" s="352">
        <f>Resumo!T29</f>
        <v>3.9285714285714285E-2</v>
      </c>
      <c r="AE42" s="262">
        <f>Resumo!U29</f>
        <v>3.3928571428571426E-2</v>
      </c>
      <c r="AF42" s="263">
        <f>Resumo!V29</f>
        <v>15431</v>
      </c>
      <c r="AG42" s="263">
        <f>Resumo!W29</f>
        <v>15605.01</v>
      </c>
      <c r="AH42" s="264">
        <f>Resumo!X29</f>
        <v>0.94170403587443952</v>
      </c>
    </row>
    <row r="43" spans="2:39" ht="12" customHeight="1" x14ac:dyDescent="0.25">
      <c r="B43" s="246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5"/>
      <c r="V43" s="369" t="s">
        <v>31</v>
      </c>
      <c r="W43" s="36" t="s">
        <v>20</v>
      </c>
      <c r="X43" s="41">
        <f>Resumo!M30</f>
        <v>273</v>
      </c>
      <c r="Y43" s="41">
        <f>Resumo!N30</f>
        <v>1692</v>
      </c>
      <c r="Z43" s="41">
        <f>Resumo!O30</f>
        <v>18</v>
      </c>
      <c r="AA43" s="41">
        <f>Resumo!P30</f>
        <v>119</v>
      </c>
      <c r="AB43" s="344">
        <f>Resumo!Q30</f>
        <v>2102</v>
      </c>
      <c r="AC43" s="354">
        <f>Resumo!R30</f>
        <v>2056.09</v>
      </c>
      <c r="AD43" s="349">
        <f>Resumo!T30</f>
        <v>6.5176022835394865E-2</v>
      </c>
      <c r="AE43" s="19">
        <f>Resumo!U30</f>
        <v>5.6612749762131306E-2</v>
      </c>
      <c r="AF43" s="261">
        <f>Resumo!V30</f>
        <v>14683</v>
      </c>
      <c r="AG43" s="261">
        <f>Resumo!W30</f>
        <v>15081.43</v>
      </c>
      <c r="AH43" s="154">
        <f>Resumo!X30</f>
        <v>0.91550522648083621</v>
      </c>
    </row>
    <row r="44" spans="2:39" ht="12" customHeight="1" x14ac:dyDescent="0.25">
      <c r="B44" s="246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5"/>
      <c r="V44" s="369"/>
      <c r="W44" s="238" t="s">
        <v>21</v>
      </c>
      <c r="X44" s="239">
        <f>Resumo!M31</f>
        <v>509</v>
      </c>
      <c r="Y44" s="239">
        <f>Resumo!N31</f>
        <v>2228</v>
      </c>
      <c r="Z44" s="239">
        <f>Resumo!O31</f>
        <v>19</v>
      </c>
      <c r="AA44" s="239">
        <f>Resumo!P31</f>
        <v>61</v>
      </c>
      <c r="AB44" s="345">
        <f>Resumo!Q31</f>
        <v>2817</v>
      </c>
      <c r="AC44" s="355">
        <f>Resumo!R31</f>
        <v>2555.9699999999998</v>
      </c>
      <c r="AD44" s="350">
        <f>Resumo!T31</f>
        <v>2.8399006034788784E-2</v>
      </c>
      <c r="AE44" s="258">
        <f>Resumo!U31</f>
        <v>2.1654242101526448E-2</v>
      </c>
      <c r="AF44" s="20">
        <f>Resumo!V31</f>
        <v>26932</v>
      </c>
      <c r="AG44" s="20">
        <f>Resumo!W31</f>
        <v>26345.97</v>
      </c>
      <c r="AH44" s="259">
        <f>Resumo!X31</f>
        <v>0.9700413223140496</v>
      </c>
    </row>
    <row r="45" spans="2:39" ht="12" customHeight="1" x14ac:dyDescent="0.25">
      <c r="B45" s="246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  <c r="V45" s="368" t="s">
        <v>32</v>
      </c>
      <c r="W45" s="13" t="s">
        <v>20</v>
      </c>
      <c r="X45" s="17">
        <f>Resumo!M32</f>
        <v>2</v>
      </c>
      <c r="Y45" s="17">
        <f>Resumo!N32</f>
        <v>57</v>
      </c>
      <c r="Z45" s="17">
        <f>Resumo!O32</f>
        <v>6</v>
      </c>
      <c r="AA45" s="17">
        <f>Resumo!P32</f>
        <v>2</v>
      </c>
      <c r="AB45" s="346">
        <f>Resumo!Q32</f>
        <v>67</v>
      </c>
      <c r="AC45" s="356">
        <f>Resumo!R32</f>
        <v>73.66</v>
      </c>
      <c r="AD45" s="351">
        <f>Resumo!T32</f>
        <v>0.11940298507462686</v>
      </c>
      <c r="AE45" s="21">
        <f>Resumo!U32</f>
        <v>2.9850746268656716E-2</v>
      </c>
      <c r="AF45" s="18">
        <f>Resumo!V32</f>
        <v>272</v>
      </c>
      <c r="AG45" s="18">
        <f>Resumo!W32</f>
        <v>309.98</v>
      </c>
      <c r="AH45" s="155">
        <f>Resumo!X32</f>
        <v>0.83750000000000002</v>
      </c>
    </row>
    <row r="46" spans="2:39" ht="12.75" customHeight="1" x14ac:dyDescent="0.25">
      <c r="B46" s="246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  <c r="V46" s="368"/>
      <c r="W46" s="242" t="s">
        <v>21</v>
      </c>
      <c r="X46" s="243">
        <f>Resumo!M33</f>
        <v>1</v>
      </c>
      <c r="Y46" s="243">
        <f>Resumo!N33</f>
        <v>30</v>
      </c>
      <c r="Z46" s="243">
        <f>Resumo!O33</f>
        <v>4</v>
      </c>
      <c r="AA46" s="243">
        <f>Resumo!P33</f>
        <v>0</v>
      </c>
      <c r="AB46" s="347">
        <f>Resumo!Q33</f>
        <v>35</v>
      </c>
      <c r="AC46" s="357">
        <f>Resumo!R33</f>
        <v>38.33</v>
      </c>
      <c r="AD46" s="352">
        <f>Resumo!T33</f>
        <v>0.11428571428571428</v>
      </c>
      <c r="AE46" s="262">
        <f>Resumo!U33</f>
        <v>0</v>
      </c>
      <c r="AF46" s="263">
        <f>Resumo!V33</f>
        <v>365</v>
      </c>
      <c r="AG46" s="263">
        <f>Resumo!W33</f>
        <v>385.56</v>
      </c>
      <c r="AH46" s="264">
        <f>Resumo!X33</f>
        <v>0.625</v>
      </c>
    </row>
    <row r="47" spans="2:39" ht="11.25" customHeight="1" x14ac:dyDescent="0.25">
      <c r="B47" s="246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  <c r="V47" s="369" t="s">
        <v>33</v>
      </c>
      <c r="W47" s="36" t="s">
        <v>20</v>
      </c>
      <c r="X47" s="41">
        <f>Resumo!M34</f>
        <v>10</v>
      </c>
      <c r="Y47" s="41">
        <f>Resumo!N34</f>
        <v>371</v>
      </c>
      <c r="Z47" s="41">
        <f>Resumo!O34</f>
        <v>15</v>
      </c>
      <c r="AA47" s="41">
        <f>Resumo!P34</f>
        <v>3</v>
      </c>
      <c r="AB47" s="344">
        <f>Resumo!Q34</f>
        <v>399</v>
      </c>
      <c r="AC47" s="354">
        <f>Resumo!R34</f>
        <v>410.3</v>
      </c>
      <c r="AD47" s="349">
        <f>Resumo!T34</f>
        <v>4.5112781954887216E-2</v>
      </c>
      <c r="AE47" s="19">
        <f>Resumo!U34</f>
        <v>7.5187969924812026E-3</v>
      </c>
      <c r="AF47" s="261">
        <f>Resumo!V34</f>
        <v>1229</v>
      </c>
      <c r="AG47" s="261">
        <f>Resumo!W34</f>
        <v>1347.24</v>
      </c>
      <c r="AH47" s="154">
        <f>Resumo!X34</f>
        <v>0.76145038167938928</v>
      </c>
    </row>
    <row r="48" spans="2:39" ht="11.25" customHeight="1" x14ac:dyDescent="0.25">
      <c r="B48" s="246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  <c r="V48" s="369"/>
      <c r="W48" s="238" t="s">
        <v>21</v>
      </c>
      <c r="X48" s="239">
        <f>Resumo!M35</f>
        <v>5</v>
      </c>
      <c r="Y48" s="239">
        <f>Resumo!N35</f>
        <v>254</v>
      </c>
      <c r="Z48" s="239">
        <f>Resumo!O35</f>
        <v>12</v>
      </c>
      <c r="AA48" s="239">
        <f>Resumo!P35</f>
        <v>0</v>
      </c>
      <c r="AB48" s="345">
        <f>Resumo!Q35</f>
        <v>271</v>
      </c>
      <c r="AC48" s="355">
        <f>Resumo!R35</f>
        <v>279.64999999999998</v>
      </c>
      <c r="AD48" s="350">
        <f>Resumo!T35</f>
        <v>4.4280442804428041E-2</v>
      </c>
      <c r="AE48" s="258">
        <f>Resumo!U35</f>
        <v>0</v>
      </c>
      <c r="AF48" s="20">
        <f>Resumo!V35</f>
        <v>2242</v>
      </c>
      <c r="AG48" s="20">
        <f>Resumo!W35</f>
        <v>2341.77</v>
      </c>
      <c r="AH48" s="259">
        <f>Resumo!X35</f>
        <v>0.8162650602409639</v>
      </c>
    </row>
    <row r="49" spans="2:39" ht="13.15" customHeight="1" x14ac:dyDescent="0.25">
      <c r="B49" s="2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0"/>
      <c r="P49" s="30"/>
      <c r="Q49" s="30"/>
      <c r="V49" s="368" t="s">
        <v>34</v>
      </c>
      <c r="W49" s="13" t="s">
        <v>20</v>
      </c>
      <c r="X49" s="17">
        <f>Resumo!M36</f>
        <v>502</v>
      </c>
      <c r="Y49" s="17">
        <f>Resumo!N36</f>
        <v>3495</v>
      </c>
      <c r="Z49" s="17">
        <f>Resumo!O36</f>
        <v>34</v>
      </c>
      <c r="AA49" s="17">
        <f>Resumo!P36</f>
        <v>251</v>
      </c>
      <c r="AB49" s="346">
        <f>Resumo!Q36</f>
        <v>4282</v>
      </c>
      <c r="AC49" s="356">
        <f>Resumo!R36</f>
        <v>4230.66</v>
      </c>
      <c r="AD49" s="351">
        <f>Resumo!T36</f>
        <v>6.6557683325548803E-2</v>
      </c>
      <c r="AE49" s="21">
        <f>Resumo!U36</f>
        <v>5.8617468472676321E-2</v>
      </c>
      <c r="AF49" s="18">
        <f>Resumo!V36</f>
        <v>25345</v>
      </c>
      <c r="AG49" s="18">
        <f>Resumo!W36</f>
        <v>26345.49</v>
      </c>
      <c r="AH49" s="155">
        <f>Resumo!X36</f>
        <v>0.96441441441441444</v>
      </c>
    </row>
    <row r="50" spans="2:39" ht="12" customHeight="1" x14ac:dyDescent="0.2">
      <c r="I50" s="246"/>
      <c r="J50" s="246"/>
      <c r="K50" s="246"/>
      <c r="L50" s="246"/>
      <c r="M50" s="246"/>
      <c r="N50" s="246"/>
      <c r="O50" s="246"/>
      <c r="P50" s="246"/>
      <c r="Q50" s="246"/>
      <c r="V50" s="368"/>
      <c r="W50" s="242" t="s">
        <v>21</v>
      </c>
      <c r="X50" s="243">
        <f>Resumo!M37</f>
        <v>928</v>
      </c>
      <c r="Y50" s="243">
        <f>Resumo!N37</f>
        <v>3078</v>
      </c>
      <c r="Z50" s="243">
        <f>Resumo!O37</f>
        <v>31</v>
      </c>
      <c r="AA50" s="243">
        <f>Resumo!P37</f>
        <v>147</v>
      </c>
      <c r="AB50" s="347">
        <f>Resumo!Q37</f>
        <v>4184</v>
      </c>
      <c r="AC50" s="357">
        <f>Resumo!R37</f>
        <v>3740.24</v>
      </c>
      <c r="AD50" s="352">
        <f>Resumo!T37</f>
        <v>4.2543021032504777E-2</v>
      </c>
      <c r="AE50" s="262">
        <f>Resumo!U37</f>
        <v>3.5133843212237094E-2</v>
      </c>
      <c r="AF50" s="263">
        <f>Resumo!V37</f>
        <v>36798</v>
      </c>
      <c r="AG50" s="263">
        <f>Resumo!W37</f>
        <v>35884.479999999996</v>
      </c>
      <c r="AH50" s="264">
        <f>Resumo!X37</f>
        <v>0.94234234234234238</v>
      </c>
      <c r="AM50" s="6"/>
    </row>
    <row r="51" spans="2:39" ht="12" customHeight="1" x14ac:dyDescent="0.2">
      <c r="I51" s="246"/>
      <c r="J51" s="246"/>
      <c r="K51" s="246"/>
      <c r="L51" s="246"/>
      <c r="M51" s="246"/>
      <c r="N51" s="246"/>
      <c r="O51" s="246"/>
      <c r="P51" s="246"/>
      <c r="Q51" s="246"/>
      <c r="V51" s="369" t="s">
        <v>35</v>
      </c>
      <c r="W51" s="36" t="s">
        <v>20</v>
      </c>
      <c r="X51" s="41">
        <f>Resumo!M38</f>
        <v>8</v>
      </c>
      <c r="Y51" s="41">
        <f>Resumo!N38</f>
        <v>314</v>
      </c>
      <c r="Z51" s="41">
        <f>Resumo!O38</f>
        <v>9</v>
      </c>
      <c r="AA51" s="41">
        <f>Resumo!P38</f>
        <v>1</v>
      </c>
      <c r="AB51" s="344">
        <f>Resumo!Q38</f>
        <v>332</v>
      </c>
      <c r="AC51" s="354">
        <f>Resumo!R38</f>
        <v>336.64</v>
      </c>
      <c r="AD51" s="349">
        <f>Resumo!T38</f>
        <v>3.0120481927710843E-2</v>
      </c>
      <c r="AE51" s="19">
        <f>Resumo!U38</f>
        <v>3.0120481927710845E-3</v>
      </c>
      <c r="AF51" s="261">
        <f>Resumo!V38</f>
        <v>957</v>
      </c>
      <c r="AG51" s="261">
        <f>Resumo!W38</f>
        <v>1037.26</v>
      </c>
      <c r="AH51" s="154">
        <f>Resumo!X38</f>
        <v>0.74774774774774777</v>
      </c>
      <c r="AM51" s="6"/>
    </row>
    <row r="52" spans="2:39" ht="12" customHeight="1" x14ac:dyDescent="0.2">
      <c r="I52" s="246"/>
      <c r="J52" s="246"/>
      <c r="K52" s="151"/>
      <c r="L52" s="151"/>
      <c r="M52" s="152"/>
      <c r="N52" s="152"/>
      <c r="O52" s="152"/>
      <c r="P52" s="152"/>
      <c r="Q52" s="152"/>
      <c r="V52" s="369"/>
      <c r="W52" s="238" t="s">
        <v>21</v>
      </c>
      <c r="X52" s="239">
        <f>Resumo!M39</f>
        <v>4</v>
      </c>
      <c r="Y52" s="239">
        <f>Resumo!N39</f>
        <v>224</v>
      </c>
      <c r="Z52" s="239">
        <f>Resumo!O39</f>
        <v>8</v>
      </c>
      <c r="AA52" s="239">
        <f>Resumo!P39</f>
        <v>0</v>
      </c>
      <c r="AB52" s="345">
        <f>Resumo!Q39</f>
        <v>236</v>
      </c>
      <c r="AC52" s="355">
        <f>Resumo!R39</f>
        <v>241.32</v>
      </c>
      <c r="AD52" s="350">
        <f>Resumo!T39</f>
        <v>3.3898305084745763E-2</v>
      </c>
      <c r="AE52" s="258">
        <f>Resumo!U39</f>
        <v>0</v>
      </c>
      <c r="AF52" s="20">
        <f>Resumo!V39</f>
        <v>1877</v>
      </c>
      <c r="AG52" s="20">
        <f>Resumo!W39</f>
        <v>1956.21</v>
      </c>
      <c r="AH52" s="259">
        <f>Resumo!X39</f>
        <v>0.85507246376811596</v>
      </c>
    </row>
    <row r="53" spans="2:39" ht="12" customHeight="1" x14ac:dyDescent="0.2">
      <c r="I53" s="246"/>
      <c r="J53" s="246"/>
      <c r="V53" s="368" t="s">
        <v>36</v>
      </c>
      <c r="W53" s="13" t="s">
        <v>20</v>
      </c>
      <c r="X53" s="17">
        <f>Resumo!M40</f>
        <v>0</v>
      </c>
      <c r="Y53" s="17">
        <f>Resumo!N40</f>
        <v>0</v>
      </c>
      <c r="Z53" s="17">
        <f>Resumo!O40</f>
        <v>0</v>
      </c>
      <c r="AA53" s="17">
        <f>Resumo!P40</f>
        <v>0</v>
      </c>
      <c r="AB53" s="346">
        <f>Resumo!Q40</f>
        <v>0</v>
      </c>
      <c r="AC53" s="356">
        <f>Resumo!R40</f>
        <v>0</v>
      </c>
      <c r="AD53" s="351">
        <f>Resumo!T40</f>
        <v>0</v>
      </c>
      <c r="AE53" s="21">
        <f>Resumo!U40</f>
        <v>0</v>
      </c>
      <c r="AF53" s="18">
        <f>Resumo!V40</f>
        <v>0</v>
      </c>
      <c r="AG53" s="18">
        <f>Resumo!W40</f>
        <v>0</v>
      </c>
      <c r="AH53" s="155">
        <f>Resumo!X40</f>
        <v>0</v>
      </c>
    </row>
    <row r="54" spans="2:39" ht="12" customHeight="1" x14ac:dyDescent="0.2">
      <c r="I54" s="246"/>
      <c r="J54" s="246"/>
      <c r="V54" s="368"/>
      <c r="W54" s="242" t="s">
        <v>21</v>
      </c>
      <c r="X54" s="243">
        <f>Resumo!M41</f>
        <v>0</v>
      </c>
      <c r="Y54" s="243">
        <f>Resumo!N41</f>
        <v>0</v>
      </c>
      <c r="Z54" s="243">
        <f>Resumo!O41</f>
        <v>0</v>
      </c>
      <c r="AA54" s="243">
        <f>Resumo!P41</f>
        <v>0</v>
      </c>
      <c r="AB54" s="347">
        <f>Resumo!Q41</f>
        <v>0</v>
      </c>
      <c r="AC54" s="360">
        <f>Resumo!R41</f>
        <v>0</v>
      </c>
      <c r="AD54" s="352">
        <f>Resumo!T41</f>
        <v>0</v>
      </c>
      <c r="AE54" s="262">
        <f>Resumo!U41</f>
        <v>0</v>
      </c>
      <c r="AF54" s="263">
        <f>Resumo!V41</f>
        <v>0</v>
      </c>
      <c r="AG54" s="263">
        <f>Resumo!W41</f>
        <v>0</v>
      </c>
      <c r="AH54" s="264">
        <f>Resumo!X41</f>
        <v>0</v>
      </c>
    </row>
    <row r="55" spans="2:39" ht="12" customHeight="1" x14ac:dyDescent="0.2">
      <c r="I55" s="246"/>
      <c r="J55" s="246"/>
    </row>
    <row r="56" spans="2:39" ht="12" customHeight="1" x14ac:dyDescent="0.2">
      <c r="I56" s="246"/>
      <c r="J56" s="246"/>
      <c r="V56" s="339" t="s">
        <v>150</v>
      </c>
    </row>
    <row r="57" spans="2:39" ht="12" customHeight="1" x14ac:dyDescent="0.2">
      <c r="I57" s="246"/>
      <c r="J57" s="246"/>
      <c r="V57" s="335"/>
      <c r="W57" s="335"/>
      <c r="X57" s="336"/>
      <c r="Y57" s="337"/>
      <c r="Z57" s="200"/>
      <c r="AA57" s="200"/>
      <c r="AB57" s="200"/>
      <c r="AC57" s="200"/>
      <c r="AD57" s="200"/>
      <c r="AE57" s="200"/>
    </row>
    <row r="58" spans="2:39" ht="12" customHeight="1" x14ac:dyDescent="0.2">
      <c r="I58" s="246"/>
      <c r="J58" s="246"/>
      <c r="V58" s="335"/>
      <c r="W58" s="335"/>
      <c r="X58" s="338"/>
      <c r="Y58" s="337"/>
      <c r="Z58" s="200"/>
      <c r="AA58" s="200"/>
      <c r="AB58" s="200"/>
      <c r="AC58" s="200"/>
      <c r="AD58" s="200"/>
      <c r="AE58" s="200"/>
    </row>
    <row r="59" spans="2:39" ht="12" customHeight="1" x14ac:dyDescent="0.2">
      <c r="I59" s="246"/>
      <c r="J59" s="246"/>
    </row>
    <row r="60" spans="2:39" ht="12" customHeight="1" x14ac:dyDescent="0.2">
      <c r="I60" s="246"/>
      <c r="J60" s="246"/>
    </row>
    <row r="61" spans="2:39" ht="12" customHeight="1" x14ac:dyDescent="0.2">
      <c r="I61" s="246"/>
      <c r="J61" s="246"/>
    </row>
    <row r="62" spans="2:39" ht="12" customHeight="1" x14ac:dyDescent="0.2">
      <c r="I62" s="246"/>
      <c r="J62" s="246"/>
    </row>
    <row r="63" spans="2:39" ht="12" customHeight="1" x14ac:dyDescent="0.2">
      <c r="I63" s="246"/>
      <c r="J63" s="246"/>
    </row>
    <row r="64" spans="2:39" ht="12" customHeight="1" x14ac:dyDescent="0.2">
      <c r="I64" s="246"/>
      <c r="J64" s="246"/>
    </row>
    <row r="65" spans="9:17" ht="12" customHeight="1" x14ac:dyDescent="0.2">
      <c r="I65" s="246"/>
      <c r="J65" s="246"/>
    </row>
    <row r="66" spans="9:17" ht="12" customHeight="1" x14ac:dyDescent="0.2">
      <c r="I66" s="246"/>
      <c r="J66" s="246"/>
    </row>
    <row r="67" spans="9:17" ht="12" customHeight="1" x14ac:dyDescent="0.2">
      <c r="I67" s="246"/>
      <c r="J67" s="246"/>
    </row>
    <row r="68" spans="9:17" ht="12" customHeight="1" x14ac:dyDescent="0.2">
      <c r="I68" s="246"/>
      <c r="J68" s="246"/>
    </row>
    <row r="69" spans="9:17" ht="12" customHeight="1" x14ac:dyDescent="0.2">
      <c r="I69" s="246"/>
      <c r="J69" s="246"/>
      <c r="K69" s="246"/>
      <c r="L69" s="246"/>
      <c r="M69" s="246"/>
      <c r="N69" s="246"/>
      <c r="O69" s="246"/>
      <c r="P69" s="246"/>
      <c r="Q69" s="246"/>
    </row>
    <row r="70" spans="9:17" ht="12" customHeight="1" x14ac:dyDescent="0.2">
      <c r="I70" s="246"/>
      <c r="J70" s="246"/>
      <c r="K70" s="246"/>
      <c r="L70" s="246"/>
      <c r="M70" s="246"/>
      <c r="N70" s="246"/>
      <c r="O70" s="246"/>
      <c r="P70" s="246"/>
      <c r="Q70" s="246"/>
    </row>
    <row r="71" spans="9:17" ht="12" customHeight="1" x14ac:dyDescent="0.2">
      <c r="I71" s="246"/>
      <c r="J71" s="246"/>
      <c r="K71" s="246"/>
      <c r="L71" s="246"/>
      <c r="M71" s="246"/>
      <c r="N71" s="246"/>
      <c r="O71" s="246"/>
      <c r="P71" s="246"/>
      <c r="Q71" s="246"/>
    </row>
    <row r="72" spans="9:17" ht="12" customHeight="1" x14ac:dyDescent="0.2">
      <c r="I72" s="246"/>
      <c r="J72" s="246"/>
      <c r="K72" s="246"/>
      <c r="L72" s="246"/>
      <c r="M72" s="246"/>
      <c r="N72" s="246"/>
      <c r="O72" s="246"/>
      <c r="P72" s="246"/>
      <c r="Q72" s="246"/>
    </row>
    <row r="73" spans="9:17" ht="12" customHeight="1" x14ac:dyDescent="0.2">
      <c r="I73" s="246"/>
      <c r="J73" s="246"/>
      <c r="K73" s="246"/>
      <c r="L73" s="246"/>
      <c r="M73" s="246"/>
      <c r="N73" s="246"/>
      <c r="O73" s="246"/>
      <c r="P73" s="246"/>
      <c r="Q73" s="246"/>
    </row>
    <row r="74" spans="9:17" ht="12" customHeight="1" x14ac:dyDescent="0.2">
      <c r="I74" s="246"/>
      <c r="J74" s="246"/>
      <c r="K74" s="246"/>
      <c r="L74" s="246"/>
      <c r="M74" s="246"/>
      <c r="N74" s="246"/>
      <c r="O74" s="246"/>
      <c r="P74" s="246"/>
      <c r="Q74" s="246"/>
    </row>
    <row r="75" spans="9:17" ht="12" customHeight="1" x14ac:dyDescent="0.2">
      <c r="I75" s="246"/>
      <c r="J75" s="246"/>
      <c r="K75" s="246"/>
      <c r="L75" s="246"/>
      <c r="M75" s="246"/>
      <c r="N75" s="246"/>
      <c r="O75" s="246"/>
      <c r="P75" s="246"/>
      <c r="Q75" s="246"/>
    </row>
    <row r="76" spans="9:17" ht="12" customHeight="1" x14ac:dyDescent="0.2">
      <c r="I76" s="246"/>
      <c r="J76" s="246"/>
      <c r="K76" s="246"/>
      <c r="L76" s="246"/>
      <c r="M76" s="246"/>
      <c r="N76" s="246"/>
      <c r="O76" s="246"/>
      <c r="P76" s="246"/>
      <c r="Q76" s="246"/>
    </row>
    <row r="77" spans="9:17" ht="12" customHeight="1" x14ac:dyDescent="0.2">
      <c r="I77" s="246"/>
      <c r="J77" s="246"/>
      <c r="K77" s="246"/>
      <c r="L77" s="246"/>
      <c r="M77" s="246"/>
      <c r="N77" s="246"/>
      <c r="O77" s="246"/>
      <c r="P77" s="246"/>
      <c r="Q77" s="246"/>
    </row>
    <row r="78" spans="9:17" ht="12" customHeight="1" x14ac:dyDescent="0.2">
      <c r="I78" s="246"/>
      <c r="J78" s="246"/>
      <c r="K78" s="246"/>
      <c r="L78" s="246"/>
      <c r="M78" s="246"/>
      <c r="N78" s="246"/>
      <c r="O78" s="246"/>
      <c r="P78" s="246"/>
      <c r="Q78" s="246"/>
    </row>
    <row r="79" spans="9:17" ht="12" customHeight="1" x14ac:dyDescent="0.2">
      <c r="I79" s="246"/>
      <c r="J79" s="246"/>
      <c r="K79" s="246"/>
      <c r="L79" s="246"/>
      <c r="M79" s="246"/>
      <c r="N79" s="246"/>
      <c r="O79" s="246"/>
      <c r="P79" s="246"/>
      <c r="Q79" s="246"/>
    </row>
    <row r="80" spans="9:17" ht="12" customHeight="1" x14ac:dyDescent="0.2">
      <c r="I80" s="246"/>
      <c r="J80" s="246"/>
      <c r="K80" s="246"/>
      <c r="L80" s="246"/>
      <c r="M80" s="246"/>
      <c r="N80" s="246"/>
      <c r="O80" s="246"/>
      <c r="P80" s="246"/>
      <c r="Q80" s="246"/>
    </row>
    <row r="81" spans="9:17" ht="12" customHeight="1" x14ac:dyDescent="0.2">
      <c r="I81" s="246"/>
      <c r="J81" s="246"/>
      <c r="K81" s="246"/>
      <c r="L81" s="246"/>
      <c r="M81" s="246"/>
      <c r="N81" s="246"/>
      <c r="O81" s="246"/>
      <c r="P81" s="246"/>
      <c r="Q81" s="246"/>
    </row>
    <row r="82" spans="9:17" ht="12" customHeight="1" x14ac:dyDescent="0.2">
      <c r="I82" s="246"/>
      <c r="J82" s="246"/>
      <c r="K82" s="246"/>
      <c r="L82" s="246"/>
      <c r="M82" s="246"/>
      <c r="N82" s="246"/>
      <c r="O82" s="246"/>
      <c r="P82" s="246"/>
      <c r="Q82" s="246"/>
    </row>
    <row r="83" spans="9:17" ht="12" customHeight="1" x14ac:dyDescent="0.2">
      <c r="I83" s="246"/>
      <c r="J83" s="246"/>
      <c r="K83" s="246"/>
      <c r="L83" s="246"/>
      <c r="M83" s="246"/>
      <c r="N83" s="246"/>
      <c r="O83" s="246"/>
      <c r="P83" s="246"/>
      <c r="Q83" s="246"/>
    </row>
    <row r="84" spans="9:17" x14ac:dyDescent="0.2">
      <c r="I84" s="246"/>
      <c r="J84" s="246"/>
      <c r="K84" s="246"/>
      <c r="L84" s="246"/>
      <c r="M84" s="246"/>
      <c r="N84" s="246"/>
      <c r="O84" s="246"/>
      <c r="P84" s="246"/>
      <c r="Q84" s="246"/>
    </row>
    <row r="85" spans="9:17" x14ac:dyDescent="0.2">
      <c r="K85" s="246"/>
      <c r="L85" s="246"/>
      <c r="M85" s="246"/>
      <c r="N85" s="246"/>
      <c r="O85" s="246"/>
      <c r="P85" s="246"/>
      <c r="Q85" s="246"/>
    </row>
    <row r="86" spans="9:17" x14ac:dyDescent="0.2">
      <c r="K86" s="246"/>
      <c r="L86" s="246"/>
      <c r="M86" s="246"/>
      <c r="N86" s="246"/>
      <c r="O86" s="246"/>
      <c r="P86" s="246"/>
      <c r="Q86" s="246"/>
    </row>
    <row r="87" spans="9:17" x14ac:dyDescent="0.2">
      <c r="K87" s="246"/>
      <c r="L87" s="246"/>
      <c r="M87" s="246"/>
      <c r="N87" s="246"/>
      <c r="O87" s="246"/>
      <c r="P87" s="246"/>
      <c r="Q87" s="246"/>
    </row>
    <row r="88" spans="9:17" x14ac:dyDescent="0.2">
      <c r="K88" s="246"/>
      <c r="L88" s="246"/>
      <c r="M88" s="246"/>
      <c r="N88" s="246"/>
      <c r="O88" s="246"/>
      <c r="P88" s="246"/>
      <c r="Q88" s="246"/>
    </row>
    <row r="89" spans="9:17" x14ac:dyDescent="0.2">
      <c r="K89" s="246"/>
      <c r="L89" s="246"/>
      <c r="M89" s="246"/>
      <c r="N89" s="246"/>
      <c r="O89" s="246"/>
      <c r="P89" s="246"/>
      <c r="Q89" s="246"/>
    </row>
    <row r="90" spans="9:17" x14ac:dyDescent="0.2">
      <c r="K90" s="246"/>
      <c r="L90" s="246"/>
      <c r="M90" s="246"/>
      <c r="N90" s="246"/>
      <c r="O90" s="246"/>
      <c r="P90" s="246"/>
      <c r="Q90" s="246"/>
    </row>
    <row r="91" spans="9:17" x14ac:dyDescent="0.2">
      <c r="K91" s="246"/>
      <c r="L91" s="246"/>
      <c r="M91" s="246"/>
      <c r="N91" s="246"/>
      <c r="O91" s="246"/>
      <c r="P91" s="246"/>
      <c r="Q91" s="246"/>
    </row>
    <row r="92" spans="9:17" x14ac:dyDescent="0.2">
      <c r="K92" s="246"/>
      <c r="L92" s="246"/>
      <c r="M92" s="246"/>
      <c r="N92" s="246"/>
      <c r="O92" s="246"/>
      <c r="P92" s="246"/>
      <c r="Q92" s="246"/>
    </row>
    <row r="93" spans="9:17" x14ac:dyDescent="0.2">
      <c r="K93" s="246"/>
      <c r="L93" s="246"/>
      <c r="M93" s="246"/>
      <c r="N93" s="246"/>
      <c r="O93" s="246"/>
      <c r="P93" s="246"/>
      <c r="Q93" s="246"/>
    </row>
    <row r="94" spans="9:17" x14ac:dyDescent="0.2">
      <c r="N94" s="246"/>
      <c r="O94" s="246"/>
      <c r="P94" s="246"/>
      <c r="Q94" s="246"/>
    </row>
    <row r="104" spans="2:10" x14ac:dyDescent="0.2">
      <c r="B104" s="246"/>
      <c r="C104" s="246"/>
      <c r="D104" s="246"/>
      <c r="E104" s="246"/>
      <c r="F104" s="246"/>
      <c r="G104" s="246"/>
      <c r="H104" s="246"/>
      <c r="I104" s="246"/>
      <c r="J104" s="246"/>
    </row>
    <row r="105" spans="2:10" x14ac:dyDescent="0.2">
      <c r="B105" s="246"/>
      <c r="C105" s="246"/>
      <c r="D105" s="246"/>
      <c r="E105" s="246"/>
      <c r="F105" s="246"/>
      <c r="G105" s="246"/>
      <c r="H105" s="246"/>
      <c r="I105" s="246"/>
      <c r="J105" s="246"/>
    </row>
    <row r="106" spans="2:10" x14ac:dyDescent="0.2">
      <c r="B106" s="246"/>
      <c r="C106" s="246"/>
      <c r="D106" s="246"/>
      <c r="E106" s="246"/>
      <c r="F106" s="246"/>
      <c r="G106" s="246"/>
      <c r="H106" s="246"/>
      <c r="I106" s="246"/>
      <c r="J106" s="246"/>
    </row>
  </sheetData>
  <mergeCells count="30">
    <mergeCell ref="K3:K4"/>
    <mergeCell ref="K6:K7"/>
    <mergeCell ref="V23:V24"/>
    <mergeCell ref="V1:AH1"/>
    <mergeCell ref="V2:AH3"/>
    <mergeCell ref="V5:AH5"/>
    <mergeCell ref="V8:AH8"/>
    <mergeCell ref="AH20:AH22"/>
    <mergeCell ref="AD21:AE21"/>
    <mergeCell ref="AD20:AG20"/>
    <mergeCell ref="V20:Z20"/>
    <mergeCell ref="V21:Z21"/>
    <mergeCell ref="AF21:AF22"/>
    <mergeCell ref="AG21:AG22"/>
    <mergeCell ref="V22:W22"/>
    <mergeCell ref="V25:V26"/>
    <mergeCell ref="V27:V28"/>
    <mergeCell ref="V53:V54"/>
    <mergeCell ref="V41:V42"/>
    <mergeCell ref="V43:V44"/>
    <mergeCell ref="V45:V46"/>
    <mergeCell ref="V47:V48"/>
    <mergeCell ref="V49:V50"/>
    <mergeCell ref="V51:V52"/>
    <mergeCell ref="V35:V36"/>
    <mergeCell ref="V37:V38"/>
    <mergeCell ref="V39:V40"/>
    <mergeCell ref="V29:V30"/>
    <mergeCell ref="V31:V32"/>
    <mergeCell ref="V33:V34"/>
  </mergeCells>
  <conditionalFormatting sqref="AH23">
    <cfRule type="cellIs" dxfId="1" priority="1" stopIfTrue="1" operator="equal">
      <formula>"x"</formula>
    </cfRule>
  </conditionalFormatting>
  <pageMargins left="0.51181102362204722" right="0.51181102362204722" top="0.59055118110236227" bottom="0.59055118110236227" header="0" footer="0"/>
  <pageSetup paperSize="8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253"/>
  <sheetViews>
    <sheetView zoomScale="75" zoomScaleNormal="75" workbookViewId="0">
      <selection activeCell="E2" sqref="E2"/>
    </sheetView>
  </sheetViews>
  <sheetFormatPr defaultRowHeight="15" x14ac:dyDescent="0.25"/>
  <cols>
    <col min="1" max="17" width="3.7109375" customWidth="1"/>
    <col min="18" max="18" width="4.5703125" customWidth="1"/>
    <col min="19" max="47" width="3.7109375" customWidth="1"/>
    <col min="48" max="48" width="4.7109375" customWidth="1"/>
    <col min="49" max="78" width="3.7109375" customWidth="1"/>
  </cols>
  <sheetData>
    <row r="1" spans="1:52" ht="15" customHeight="1" x14ac:dyDescent="0.25">
      <c r="A1" s="47"/>
      <c r="B1" s="47"/>
      <c r="C1" s="4"/>
      <c r="D1" s="4"/>
      <c r="H1" s="396" t="s">
        <v>17</v>
      </c>
      <c r="I1" s="397"/>
      <c r="J1" s="397"/>
      <c r="K1" s="397"/>
      <c r="L1" s="397"/>
      <c r="M1" s="397"/>
      <c r="N1" s="397"/>
      <c r="O1" s="398"/>
      <c r="R1" s="179"/>
      <c r="S1" s="399" t="s">
        <v>16</v>
      </c>
      <c r="T1" s="400"/>
      <c r="U1" s="399" t="s">
        <v>8</v>
      </c>
      <c r="V1" s="400"/>
      <c r="AH1" s="372" t="s">
        <v>15</v>
      </c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</row>
    <row r="2" spans="1:52" ht="15" customHeight="1" x14ac:dyDescent="0.25">
      <c r="A2" s="47"/>
      <c r="B2" s="47"/>
      <c r="C2" s="4"/>
      <c r="D2" s="4"/>
      <c r="E2" s="4"/>
      <c r="H2" s="361">
        <v>1</v>
      </c>
      <c r="I2" s="251">
        <v>2</v>
      </c>
      <c r="J2" s="251">
        <v>3</v>
      </c>
      <c r="K2" s="251">
        <v>4</v>
      </c>
      <c r="L2" s="251">
        <v>5</v>
      </c>
      <c r="M2" s="251">
        <v>6</v>
      </c>
      <c r="N2" s="251">
        <v>7</v>
      </c>
      <c r="O2" s="362">
        <v>8</v>
      </c>
      <c r="R2" s="149" t="s">
        <v>199</v>
      </c>
      <c r="S2" s="392">
        <f>'PLAN Veic'!AQ2</f>
        <v>43860</v>
      </c>
      <c r="T2" s="393"/>
      <c r="U2" s="394">
        <f>'PLAN Veic'!AS2</f>
        <v>4.1666666666666664E-2</v>
      </c>
      <c r="V2" s="395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</row>
    <row r="3" spans="1:52" ht="15" customHeight="1" x14ac:dyDescent="0.25">
      <c r="A3" s="47"/>
      <c r="B3" s="47"/>
      <c r="C3" s="4"/>
      <c r="D3" s="4"/>
      <c r="H3" s="363">
        <v>9</v>
      </c>
      <c r="I3" s="364">
        <v>10</v>
      </c>
      <c r="J3" s="364">
        <v>11</v>
      </c>
      <c r="K3" s="364">
        <v>12</v>
      </c>
      <c r="L3" s="364">
        <v>13</v>
      </c>
      <c r="M3" s="364">
        <v>14</v>
      </c>
      <c r="N3" s="364">
        <v>15</v>
      </c>
      <c r="O3" s="365">
        <v>16</v>
      </c>
      <c r="R3" s="150" t="s">
        <v>198</v>
      </c>
      <c r="S3" s="392">
        <f>'PLAN Veic'!AQ3</f>
        <v>43861</v>
      </c>
      <c r="T3" s="393"/>
      <c r="U3" s="394">
        <f>'PLAN Veic'!AS3</f>
        <v>4.1666666666666664E-2</v>
      </c>
      <c r="V3" s="395"/>
      <c r="AH3" s="391" t="str">
        <f>CONCATENATE("Cruzamento: ",'PLAN Veic'!AZ2,"   -   ",'PLAN Veic'!BE2)</f>
        <v xml:space="preserve">Cruzamento:    -   Av. dos Estados, rotatória SESI </v>
      </c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</row>
    <row r="4" spans="1:52" ht="15" customHeight="1" x14ac:dyDescent="0.25">
      <c r="AH4" s="319" t="str">
        <f>'PLAN Veic'!AW3</f>
        <v>REV00</v>
      </c>
      <c r="AI4" s="321"/>
      <c r="AJ4" s="321"/>
      <c r="AK4" s="321"/>
      <c r="AL4" s="321"/>
      <c r="AM4" s="321"/>
      <c r="AN4" s="321"/>
      <c r="AO4" s="321"/>
      <c r="AP4" s="321"/>
      <c r="AQ4" s="342" t="str">
        <f ca="1">MID(CELL("filename",A1),FIND("]",CELL("filename",A1))+1,LEN(CELL("filename",A1) ))</f>
        <v>Gráficos</v>
      </c>
      <c r="AR4" s="321"/>
      <c r="AS4" s="321"/>
      <c r="AT4" s="321"/>
      <c r="AU4" s="321"/>
      <c r="AV4" s="321"/>
      <c r="AW4" s="321"/>
      <c r="AX4" s="321"/>
      <c r="AY4" s="321"/>
      <c r="AZ4" s="320" t="str">
        <f>CONCATENATE('PLAN Veic'!BM3,'PLAN Veic'!BN3)</f>
        <v>Jan/2020</v>
      </c>
    </row>
    <row r="5" spans="1:52" ht="9.9499999999999993" customHeight="1" x14ac:dyDescent="0.25"/>
    <row r="6" spans="1:52" ht="9.9499999999999993" customHeight="1" x14ac:dyDescent="0.25"/>
    <row r="7" spans="1:52" ht="9.9499999999999993" customHeight="1" x14ac:dyDescent="0.25"/>
    <row r="8" spans="1:52" ht="9.9499999999999993" customHeight="1" x14ac:dyDescent="0.25"/>
    <row r="9" spans="1:52" ht="9.9499999999999993" customHeight="1" x14ac:dyDescent="0.25"/>
    <row r="10" spans="1:52" ht="9.9499999999999993" customHeight="1" x14ac:dyDescent="0.25"/>
    <row r="11" spans="1:52" ht="9.9499999999999993" customHeight="1" x14ac:dyDescent="0.25"/>
    <row r="12" spans="1:52" ht="9.9499999999999993" customHeight="1" x14ac:dyDescent="0.25"/>
    <row r="13" spans="1:52" ht="9.9499999999999993" customHeight="1" x14ac:dyDescent="0.25"/>
    <row r="14" spans="1:52" ht="9.9499999999999993" customHeight="1" x14ac:dyDescent="0.25"/>
    <row r="15" spans="1:52" ht="9.9499999999999993" customHeight="1" x14ac:dyDescent="0.25"/>
    <row r="16" spans="1:52" ht="9.9499999999999993" customHeight="1" x14ac:dyDescent="0.25"/>
    <row r="17" ht="9.9499999999999993" customHeight="1" x14ac:dyDescent="0.25"/>
    <row r="18" ht="9.9499999999999993" customHeight="1" x14ac:dyDescent="0.25"/>
    <row r="19" ht="9.9499999999999993" customHeight="1" x14ac:dyDescent="0.25"/>
    <row r="20" ht="9.9499999999999993" customHeight="1" x14ac:dyDescent="0.25"/>
    <row r="21" ht="9.9499999999999993" customHeight="1" x14ac:dyDescent="0.25"/>
    <row r="22" ht="9.9499999999999993" customHeight="1" x14ac:dyDescent="0.25"/>
    <row r="23" ht="9.9499999999999993" customHeight="1" x14ac:dyDescent="0.25"/>
    <row r="24" ht="9.9499999999999993" customHeight="1" x14ac:dyDescent="0.25"/>
    <row r="25" ht="9.9499999999999993" customHeight="1" x14ac:dyDescent="0.25"/>
    <row r="26" ht="9.9499999999999993" customHeight="1" x14ac:dyDescent="0.25"/>
    <row r="27" ht="9.9499999999999993" customHeight="1" x14ac:dyDescent="0.25"/>
    <row r="28" ht="9.9499999999999993" customHeight="1" x14ac:dyDescent="0.25"/>
    <row r="29" ht="9.9499999999999993" customHeight="1" x14ac:dyDescent="0.25"/>
    <row r="30" ht="9.9499999999999993" customHeight="1" x14ac:dyDescent="0.25"/>
    <row r="31" ht="9.9499999999999993" customHeight="1" x14ac:dyDescent="0.25"/>
    <row r="32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9.9499999999999993" customHeight="1" x14ac:dyDescent="0.25"/>
    <row r="55" ht="9.9499999999999993" customHeight="1" x14ac:dyDescent="0.25"/>
    <row r="56" ht="9.9499999999999993" customHeight="1" x14ac:dyDescent="0.25"/>
    <row r="57" ht="9.9499999999999993" customHeight="1" x14ac:dyDescent="0.25"/>
    <row r="58" ht="9.9499999999999993" customHeight="1" x14ac:dyDescent="0.25"/>
    <row r="59" ht="9.9499999999999993" customHeight="1" x14ac:dyDescent="0.25"/>
    <row r="60" ht="9.9499999999999993" customHeight="1" x14ac:dyDescent="0.25"/>
    <row r="61" ht="9.9499999999999993" customHeight="1" x14ac:dyDescent="0.25"/>
    <row r="62" ht="9.9499999999999993" customHeight="1" x14ac:dyDescent="0.25"/>
    <row r="63" ht="9.9499999999999993" customHeight="1" x14ac:dyDescent="0.25"/>
    <row r="6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  <row r="112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  <row r="126" ht="9.9499999999999993" customHeight="1" x14ac:dyDescent="0.25"/>
    <row r="127" ht="9.9499999999999993" customHeight="1" x14ac:dyDescent="0.25"/>
    <row r="128" ht="9.9499999999999993" customHeight="1" x14ac:dyDescent="0.25"/>
    <row r="129" ht="9.9499999999999993" customHeight="1" x14ac:dyDescent="0.25"/>
    <row r="130" ht="9.9499999999999993" customHeight="1" x14ac:dyDescent="0.25"/>
    <row r="131" ht="9.9499999999999993" customHeight="1" x14ac:dyDescent="0.25"/>
    <row r="132" ht="9.9499999999999993" customHeight="1" x14ac:dyDescent="0.25"/>
    <row r="133" ht="9.9499999999999993" customHeight="1" x14ac:dyDescent="0.25"/>
    <row r="134" ht="9.9499999999999993" customHeight="1" x14ac:dyDescent="0.25"/>
    <row r="135" ht="9.9499999999999993" customHeight="1" x14ac:dyDescent="0.25"/>
    <row r="136" ht="9.9499999999999993" customHeight="1" x14ac:dyDescent="0.25"/>
    <row r="137" ht="9.9499999999999993" customHeight="1" x14ac:dyDescent="0.25"/>
    <row r="138" ht="9.9499999999999993" customHeight="1" x14ac:dyDescent="0.25"/>
    <row r="139" ht="9.9499999999999993" customHeight="1" x14ac:dyDescent="0.25"/>
    <row r="140" ht="9.9499999999999993" customHeight="1" x14ac:dyDescent="0.25"/>
    <row r="141" ht="9.9499999999999993" customHeight="1" x14ac:dyDescent="0.25"/>
    <row r="142" ht="9.9499999999999993" customHeight="1" x14ac:dyDescent="0.25"/>
    <row r="143" ht="9.9499999999999993" customHeight="1" x14ac:dyDescent="0.25"/>
    <row r="144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  <row r="161" ht="9.9499999999999993" customHeight="1" x14ac:dyDescent="0.25"/>
    <row r="162" ht="9.9499999999999993" customHeight="1" x14ac:dyDescent="0.25"/>
    <row r="163" ht="9.9499999999999993" customHeight="1" x14ac:dyDescent="0.25"/>
    <row r="164" ht="9.9499999999999993" customHeight="1" x14ac:dyDescent="0.25"/>
    <row r="165" ht="9.9499999999999993" customHeight="1" x14ac:dyDescent="0.25"/>
    <row r="166" ht="9.9499999999999993" customHeight="1" x14ac:dyDescent="0.25"/>
    <row r="167" ht="9.9499999999999993" customHeight="1" x14ac:dyDescent="0.25"/>
    <row r="168" ht="9.9499999999999993" customHeight="1" x14ac:dyDescent="0.25"/>
    <row r="169" ht="9.9499999999999993" customHeight="1" x14ac:dyDescent="0.25"/>
    <row r="170" ht="9.9499999999999993" customHeight="1" x14ac:dyDescent="0.25"/>
    <row r="171" ht="9.9499999999999993" customHeight="1" x14ac:dyDescent="0.25"/>
    <row r="172" ht="9.9499999999999993" customHeight="1" x14ac:dyDescent="0.25"/>
    <row r="173" ht="9.9499999999999993" customHeight="1" x14ac:dyDescent="0.25"/>
    <row r="174" ht="9.9499999999999993" customHeight="1" x14ac:dyDescent="0.25"/>
    <row r="175" ht="9.9499999999999993" customHeight="1" x14ac:dyDescent="0.25"/>
    <row r="176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  <row r="219" ht="9.9499999999999993" customHeight="1" x14ac:dyDescent="0.25"/>
    <row r="220" ht="9.9499999999999993" customHeight="1" x14ac:dyDescent="0.25"/>
    <row r="221" ht="9.9499999999999993" customHeight="1" x14ac:dyDescent="0.25"/>
    <row r="222" ht="9.9499999999999993" customHeight="1" x14ac:dyDescent="0.25"/>
    <row r="223" ht="9.9499999999999993" customHeight="1" x14ac:dyDescent="0.25"/>
    <row r="224" ht="9.9499999999999993" customHeight="1" x14ac:dyDescent="0.25"/>
    <row r="225" ht="9.9499999999999993" customHeight="1" x14ac:dyDescent="0.25"/>
    <row r="226" ht="9.9499999999999993" customHeight="1" x14ac:dyDescent="0.25"/>
    <row r="227" ht="9.9499999999999993" customHeight="1" x14ac:dyDescent="0.25"/>
    <row r="228" ht="9.9499999999999993" customHeight="1" x14ac:dyDescent="0.25"/>
    <row r="229" ht="9.9499999999999993" customHeight="1" x14ac:dyDescent="0.25"/>
    <row r="230" ht="9.9499999999999993" customHeight="1" x14ac:dyDescent="0.25"/>
    <row r="231" ht="9.9499999999999993" customHeight="1" x14ac:dyDescent="0.25"/>
    <row r="232" ht="9.9499999999999993" customHeight="1" x14ac:dyDescent="0.25"/>
    <row r="233" ht="9.9499999999999993" customHeight="1" x14ac:dyDescent="0.25"/>
    <row r="234" ht="9.9499999999999993" customHeight="1" x14ac:dyDescent="0.25"/>
    <row r="235" ht="9.9499999999999993" customHeight="1" x14ac:dyDescent="0.25"/>
    <row r="236" ht="9.9499999999999993" customHeight="1" x14ac:dyDescent="0.25"/>
    <row r="237" ht="9.9499999999999993" customHeight="1" x14ac:dyDescent="0.25"/>
    <row r="238" ht="9.9499999999999993" customHeight="1" x14ac:dyDescent="0.25"/>
    <row r="239" ht="9.9499999999999993" customHeight="1" x14ac:dyDescent="0.25"/>
    <row r="240" ht="9.9499999999999993" customHeight="1" x14ac:dyDescent="0.25"/>
    <row r="241" ht="9.9499999999999993" customHeight="1" x14ac:dyDescent="0.25"/>
    <row r="242" ht="9.9499999999999993" customHeight="1" x14ac:dyDescent="0.25"/>
    <row r="243" ht="9.9499999999999993" customHeight="1" x14ac:dyDescent="0.25"/>
    <row r="244" ht="9.9499999999999993" customHeight="1" x14ac:dyDescent="0.25"/>
    <row r="245" ht="9.9499999999999993" customHeight="1" x14ac:dyDescent="0.25"/>
    <row r="246" ht="9.9499999999999993" customHeight="1" x14ac:dyDescent="0.25"/>
    <row r="247" ht="9.9499999999999993" customHeight="1" x14ac:dyDescent="0.25"/>
    <row r="248" ht="9.9499999999999993" customHeight="1" x14ac:dyDescent="0.25"/>
    <row r="249" ht="9.9499999999999993" customHeight="1" x14ac:dyDescent="0.25"/>
    <row r="250" ht="9.9499999999999993" customHeight="1" x14ac:dyDescent="0.25"/>
    <row r="251" ht="9.9499999999999993" customHeight="1" x14ac:dyDescent="0.25"/>
    <row r="252" ht="9.9499999999999993" customHeight="1" x14ac:dyDescent="0.25"/>
    <row r="253" ht="9.9499999999999993" customHeight="1" x14ac:dyDescent="0.25"/>
  </sheetData>
  <mergeCells count="10">
    <mergeCell ref="H1:O1"/>
    <mergeCell ref="S1:T1"/>
    <mergeCell ref="U1:V1"/>
    <mergeCell ref="S2:T2"/>
    <mergeCell ref="U2:V2"/>
    <mergeCell ref="AH1:AZ1"/>
    <mergeCell ref="AH2:AZ2"/>
    <mergeCell ref="AH3:AZ3"/>
    <mergeCell ref="S3:T3"/>
    <mergeCell ref="U3:V3"/>
  </mergeCells>
  <printOptions horizontalCentered="1"/>
  <pageMargins left="0.47244094488188981" right="0" top="0.39370078740157483" bottom="0.39370078740157483" header="0" footer="0"/>
  <pageSetup paperSize="8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2"/>
  <sheetViews>
    <sheetView workbookViewId="0">
      <selection activeCell="B3" sqref="B3"/>
    </sheetView>
  </sheetViews>
  <sheetFormatPr defaultRowHeight="14.25" x14ac:dyDescent="0.2"/>
  <cols>
    <col min="1" max="1" width="8" style="246" customWidth="1"/>
    <col min="2" max="4" width="5.7109375" style="246" customWidth="1"/>
    <col min="5" max="5" width="6.28515625" style="246" customWidth="1"/>
    <col min="6" max="6" width="6" style="246" customWidth="1"/>
    <col min="7" max="7" width="6.42578125" style="246" customWidth="1"/>
    <col min="8" max="9" width="6.5703125" style="246" customWidth="1"/>
    <col min="10" max="10" width="6.42578125" style="246" customWidth="1"/>
    <col min="11" max="15" width="5.7109375" style="246" customWidth="1"/>
    <col min="16" max="16" width="6" style="246" customWidth="1"/>
    <col min="17" max="19" width="5.7109375" style="246" customWidth="1"/>
    <col min="20" max="20" width="6" style="246" customWidth="1"/>
    <col min="21" max="24" width="5.7109375" style="246" customWidth="1"/>
    <col min="25" max="25" width="4" style="246" customWidth="1"/>
    <col min="26" max="26" width="6.85546875" style="246" customWidth="1"/>
    <col min="27" max="32" width="5.7109375" style="246" customWidth="1"/>
    <col min="33" max="33" width="8.5703125" style="246" customWidth="1"/>
    <col min="34" max="66" width="5.7109375" style="246" customWidth="1"/>
    <col min="67" max="16384" width="9.140625" style="246"/>
  </cols>
  <sheetData>
    <row r="1" spans="1:33" ht="18" customHeight="1" x14ac:dyDescent="0.2">
      <c r="A1" s="47"/>
      <c r="B1" s="47"/>
      <c r="C1" s="4"/>
      <c r="D1" s="4"/>
      <c r="F1" s="396" t="s">
        <v>17</v>
      </c>
      <c r="G1" s="397"/>
      <c r="H1" s="397"/>
      <c r="I1" s="397"/>
      <c r="J1" s="397"/>
      <c r="K1" s="397"/>
      <c r="L1" s="397"/>
      <c r="M1" s="398"/>
      <c r="O1" s="247"/>
      <c r="P1" s="399" t="s">
        <v>16</v>
      </c>
      <c r="Q1" s="400"/>
      <c r="R1" s="399" t="s">
        <v>8</v>
      </c>
      <c r="S1" s="400"/>
      <c r="U1" s="372" t="s">
        <v>15</v>
      </c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</row>
    <row r="2" spans="1:33" x14ac:dyDescent="0.2">
      <c r="A2" s="47"/>
      <c r="B2" s="47"/>
      <c r="C2" s="4"/>
      <c r="D2" s="4"/>
      <c r="E2" s="4"/>
      <c r="F2" s="361">
        <v>1</v>
      </c>
      <c r="G2" s="251">
        <v>2</v>
      </c>
      <c r="H2" s="251">
        <v>3</v>
      </c>
      <c r="I2" s="251">
        <v>4</v>
      </c>
      <c r="J2" s="251">
        <v>5</v>
      </c>
      <c r="K2" s="251">
        <v>6</v>
      </c>
      <c r="L2" s="251">
        <v>7</v>
      </c>
      <c r="M2" s="362">
        <v>8</v>
      </c>
      <c r="O2" s="149" t="s">
        <v>199</v>
      </c>
      <c r="P2" s="392">
        <f>'PLAN Veic'!AQ2</f>
        <v>43860</v>
      </c>
      <c r="Q2" s="393"/>
      <c r="R2" s="394">
        <f>'PLAN Veic'!AS2</f>
        <v>4.1666666666666664E-2</v>
      </c>
      <c r="S2" s="395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</row>
    <row r="3" spans="1:33" x14ac:dyDescent="0.2">
      <c r="A3" s="47"/>
      <c r="B3" s="47"/>
      <c r="C3" s="4"/>
      <c r="D3" s="4"/>
      <c r="F3" s="363">
        <v>9</v>
      </c>
      <c r="G3" s="364">
        <v>10</v>
      </c>
      <c r="H3" s="364">
        <v>11</v>
      </c>
      <c r="I3" s="364">
        <v>12</v>
      </c>
      <c r="J3" s="364">
        <v>13</v>
      </c>
      <c r="K3" s="364">
        <v>14</v>
      </c>
      <c r="L3" s="364">
        <v>15</v>
      </c>
      <c r="M3" s="365">
        <v>16</v>
      </c>
      <c r="O3" s="150" t="s">
        <v>198</v>
      </c>
      <c r="P3" s="392">
        <f>'PLAN Veic'!AQ3</f>
        <v>43861</v>
      </c>
      <c r="Q3" s="393"/>
      <c r="R3" s="394">
        <f>'PLAN Veic'!AS3</f>
        <v>4.1666666666666664E-2</v>
      </c>
      <c r="S3" s="395"/>
      <c r="U3" s="391" t="str">
        <f>CONCATENATE("Cruzamento: ",'PLAN Veic'!AZ2," - ",'PLAN Veic'!BE2)</f>
        <v xml:space="preserve">Cruzamento:  - Av. dos Estados, rotatória SESI </v>
      </c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</row>
    <row r="4" spans="1:33" x14ac:dyDescent="0.2">
      <c r="U4" s="319" t="str">
        <f>'PLAN Veic'!AW3</f>
        <v>REV00</v>
      </c>
      <c r="V4" s="318"/>
      <c r="W4" s="318"/>
      <c r="X4" s="318"/>
      <c r="Y4" s="318"/>
      <c r="Z4" s="318"/>
      <c r="AA4" s="340" t="str">
        <f ca="1">MID(CELL("filename",A1),FIND("]",CELL("filename",A1))+1,LEN(CELL("filename",A1) ))</f>
        <v>Resumo</v>
      </c>
      <c r="AB4" s="318"/>
      <c r="AC4" s="318"/>
      <c r="AD4" s="318"/>
      <c r="AE4" s="318"/>
      <c r="AF4" s="320" t="str">
        <f>CONCATENATE('PLAN Veic'!BM3,'PLAN Veic'!BN3)</f>
        <v>Jan/2020</v>
      </c>
    </row>
    <row r="5" spans="1:33" x14ac:dyDescent="0.2">
      <c r="U5" s="295"/>
      <c r="AD5" s="332"/>
    </row>
    <row r="6" spans="1:33" x14ac:dyDescent="0.2">
      <c r="U6" s="295"/>
      <c r="AD6" s="332"/>
    </row>
    <row r="7" spans="1:33" ht="14.25" customHeight="1" x14ac:dyDescent="0.2">
      <c r="A7" s="368" t="s">
        <v>58</v>
      </c>
      <c r="B7" s="368"/>
      <c r="C7" s="368"/>
      <c r="D7" s="368"/>
      <c r="E7" s="434" t="s">
        <v>59</v>
      </c>
      <c r="F7" s="435"/>
      <c r="G7" s="435"/>
      <c r="H7" s="197" t="s">
        <v>20</v>
      </c>
      <c r="I7" s="422" t="s">
        <v>64</v>
      </c>
      <c r="J7" s="423"/>
      <c r="K7" s="24"/>
      <c r="L7" s="24"/>
      <c r="M7" s="424" t="s">
        <v>60</v>
      </c>
      <c r="N7" s="424"/>
      <c r="O7" s="424"/>
      <c r="P7" s="202">
        <f>Tabulados!AO15</f>
        <v>0.28125</v>
      </c>
      <c r="Q7" s="204" t="s">
        <v>66</v>
      </c>
      <c r="R7" s="203">
        <f>TIME(HOUR(P7),MINUTE(P7)+60,0)</f>
        <v>0.32291666666666669</v>
      </c>
      <c r="S7" s="12"/>
      <c r="T7" s="425" t="s">
        <v>61</v>
      </c>
      <c r="U7" s="425"/>
      <c r="V7" s="426" t="s">
        <v>135</v>
      </c>
      <c r="W7" s="426"/>
      <c r="X7" s="376" t="s">
        <v>145</v>
      </c>
      <c r="Z7" s="429" t="s">
        <v>138</v>
      </c>
      <c r="AA7" s="430"/>
    </row>
    <row r="8" spans="1:33" ht="15" customHeight="1" x14ac:dyDescent="0.2">
      <c r="A8" s="368"/>
      <c r="B8" s="368"/>
      <c r="C8" s="368"/>
      <c r="D8" s="368"/>
      <c r="E8" s="436"/>
      <c r="F8" s="437"/>
      <c r="G8" s="437"/>
      <c r="H8" s="197" t="s">
        <v>21</v>
      </c>
      <c r="I8" s="427" t="s">
        <v>65</v>
      </c>
      <c r="J8" s="428"/>
      <c r="K8" s="8"/>
      <c r="L8" s="8"/>
      <c r="M8" s="424"/>
      <c r="N8" s="424"/>
      <c r="O8" s="424"/>
      <c r="P8" s="202">
        <f>Tabulados!AO16</f>
        <v>0.72916666666666663</v>
      </c>
      <c r="Q8" s="204" t="s">
        <v>66</v>
      </c>
      <c r="R8" s="203">
        <f>TIME(HOUR(P8),MINUTE(P8)+60,0)</f>
        <v>0.77083333333333337</v>
      </c>
      <c r="S8" s="12"/>
      <c r="T8" s="425"/>
      <c r="U8" s="425"/>
      <c r="V8" s="426"/>
      <c r="W8" s="426"/>
      <c r="X8" s="377"/>
      <c r="Z8" s="266" t="s">
        <v>137</v>
      </c>
      <c r="AA8" s="267">
        <v>0.12</v>
      </c>
    </row>
    <row r="9" spans="1:33" ht="22.5" x14ac:dyDescent="0.2">
      <c r="A9" s="368"/>
      <c r="B9" s="368"/>
      <c r="C9" s="368"/>
      <c r="D9" s="368"/>
      <c r="E9" s="40" t="s">
        <v>3</v>
      </c>
      <c r="F9" s="40" t="s">
        <v>2</v>
      </c>
      <c r="G9" s="40" t="s">
        <v>68</v>
      </c>
      <c r="H9" s="40" t="s">
        <v>10</v>
      </c>
      <c r="I9" s="40" t="s">
        <v>11</v>
      </c>
      <c r="J9" s="40" t="s">
        <v>12</v>
      </c>
      <c r="K9" s="8"/>
      <c r="L9" s="8"/>
      <c r="M9" s="32" t="s">
        <v>3</v>
      </c>
      <c r="N9" s="32" t="s">
        <v>2</v>
      </c>
      <c r="O9" s="32" t="s">
        <v>68</v>
      </c>
      <c r="P9" s="32" t="s">
        <v>10</v>
      </c>
      <c r="Q9" s="32" t="s">
        <v>11</v>
      </c>
      <c r="R9" s="32" t="s">
        <v>12</v>
      </c>
      <c r="S9" s="12"/>
      <c r="T9" s="156" t="s">
        <v>69</v>
      </c>
      <c r="U9" s="28" t="s">
        <v>62</v>
      </c>
      <c r="V9" s="28" t="s">
        <v>11</v>
      </c>
      <c r="W9" s="28" t="s">
        <v>12</v>
      </c>
      <c r="X9" s="378"/>
      <c r="Z9" s="180" t="s">
        <v>136</v>
      </c>
      <c r="AA9" s="268">
        <f>IFERROR(SUM(Q10:Q41)/SUM(I10:I41),0)</f>
        <v>0.1311269560364515</v>
      </c>
    </row>
    <row r="10" spans="1:33" x14ac:dyDescent="0.2">
      <c r="A10" s="432" t="s">
        <v>19</v>
      </c>
      <c r="B10" s="433">
        <v>0</v>
      </c>
      <c r="C10" s="433"/>
      <c r="D10" s="38" t="s">
        <v>20</v>
      </c>
      <c r="E10" s="39">
        <f>Tabulados!AA49</f>
        <v>305</v>
      </c>
      <c r="F10" s="39">
        <f>Tabulados!AB49</f>
        <v>2345</v>
      </c>
      <c r="G10" s="39">
        <f>Tabulados!AC49</f>
        <v>49</v>
      </c>
      <c r="H10" s="39">
        <f>Tabulados!AD49</f>
        <v>356</v>
      </c>
      <c r="I10" s="39">
        <f>Tabulados!AE49</f>
        <v>3055</v>
      </c>
      <c r="J10" s="39">
        <f>Tabulados!AF49</f>
        <v>3255.65</v>
      </c>
      <c r="K10" s="8"/>
      <c r="L10" s="8"/>
      <c r="M10" s="37">
        <f>Tabulados!S49</f>
        <v>60</v>
      </c>
      <c r="N10" s="37">
        <f>Tabulados!T49</f>
        <v>495</v>
      </c>
      <c r="O10" s="37">
        <f>Tabulados!U49</f>
        <v>8</v>
      </c>
      <c r="P10" s="37">
        <f>Tabulados!V49</f>
        <v>27</v>
      </c>
      <c r="Q10" s="37">
        <f>Tabulados!W49</f>
        <v>590</v>
      </c>
      <c r="R10" s="37">
        <f>Tabulados!X49</f>
        <v>584.79999999999995</v>
      </c>
      <c r="S10" s="12"/>
      <c r="T10" s="19">
        <f t="shared" ref="T10:T41" si="0">IFERROR((O10+P10)/Q10,0)</f>
        <v>5.9322033898305086E-2</v>
      </c>
      <c r="U10" s="19">
        <f t="shared" ref="U10:U41" si="1">IFERROR(P10/Q10,0)</f>
        <v>4.576271186440678E-2</v>
      </c>
      <c r="V10" s="20">
        <f t="shared" ref="V10:V41" si="2">I10</f>
        <v>3055</v>
      </c>
      <c r="W10" s="20">
        <f t="shared" ref="W10:W41" si="3">J10</f>
        <v>3255.65</v>
      </c>
      <c r="X10" s="153">
        <f>Tabulados!Z49</f>
        <v>0.93354430379746833</v>
      </c>
      <c r="Z10" s="269">
        <f t="shared" ref="Z10:Z41" si="4">Q10/$AA$8</f>
        <v>4916.666666666667</v>
      </c>
      <c r="AA10" s="267">
        <f t="shared" ref="AA10:AA41" si="5">IFERROR(Q10/I10,0)</f>
        <v>0.19312602291325695</v>
      </c>
      <c r="AG10" s="367"/>
    </row>
    <row r="11" spans="1:33" x14ac:dyDescent="0.2">
      <c r="A11" s="432"/>
      <c r="B11" s="433"/>
      <c r="C11" s="433"/>
      <c r="D11" s="38" t="s">
        <v>21</v>
      </c>
      <c r="E11" s="39">
        <f>Tabulados!AR49</f>
        <v>312</v>
      </c>
      <c r="F11" s="39">
        <f>Tabulados!AS49</f>
        <v>3464</v>
      </c>
      <c r="G11" s="39">
        <f>Tabulados!AT49</f>
        <v>57</v>
      </c>
      <c r="H11" s="39">
        <f>Tabulados!AU49</f>
        <v>321</v>
      </c>
      <c r="I11" s="39">
        <f>Tabulados!AV49</f>
        <v>4154</v>
      </c>
      <c r="J11" s="39">
        <f>Tabulados!AW49</f>
        <v>4322.96</v>
      </c>
      <c r="K11" s="8"/>
      <c r="L11" s="8"/>
      <c r="M11" s="37">
        <f>Tabulados!AJ49</f>
        <v>37</v>
      </c>
      <c r="N11" s="37">
        <f>Tabulados!AK49</f>
        <v>423</v>
      </c>
      <c r="O11" s="37">
        <f>Tabulados!AL49</f>
        <v>2</v>
      </c>
      <c r="P11" s="37">
        <f>Tabulados!AM49</f>
        <v>18</v>
      </c>
      <c r="Q11" s="37">
        <f>Tabulados!AN49</f>
        <v>480</v>
      </c>
      <c r="R11" s="37">
        <f>Tabulados!AO49</f>
        <v>475.21</v>
      </c>
      <c r="S11" s="12"/>
      <c r="T11" s="19">
        <f t="shared" si="0"/>
        <v>4.1666666666666664E-2</v>
      </c>
      <c r="U11" s="19">
        <f t="shared" si="1"/>
        <v>3.7499999999999999E-2</v>
      </c>
      <c r="V11" s="20">
        <f t="shared" si="2"/>
        <v>4154</v>
      </c>
      <c r="W11" s="20">
        <f t="shared" si="3"/>
        <v>4322.96</v>
      </c>
      <c r="X11" s="154">
        <f>Tabulados!AQ49</f>
        <v>0.92307692307692313</v>
      </c>
      <c r="Z11" s="269">
        <f t="shared" si="4"/>
        <v>4000</v>
      </c>
      <c r="AA11" s="267">
        <f t="shared" si="5"/>
        <v>0.11555127587867116</v>
      </c>
    </row>
    <row r="12" spans="1:33" x14ac:dyDescent="0.2">
      <c r="A12" s="368" t="s">
        <v>22</v>
      </c>
      <c r="B12" s="431">
        <v>0</v>
      </c>
      <c r="C12" s="431"/>
      <c r="D12" s="13" t="s">
        <v>20</v>
      </c>
      <c r="E12" s="18">
        <f>Tabulados!AA50</f>
        <v>605</v>
      </c>
      <c r="F12" s="18">
        <f>Tabulados!AB50</f>
        <v>5140</v>
      </c>
      <c r="G12" s="18">
        <f>Tabulados!AC50</f>
        <v>79</v>
      </c>
      <c r="H12" s="18">
        <f>Tabulados!AD50</f>
        <v>250</v>
      </c>
      <c r="I12" s="18">
        <f>Tabulados!AE50</f>
        <v>6074</v>
      </c>
      <c r="J12" s="18">
        <f>Tabulados!AF50</f>
        <v>5997.65</v>
      </c>
      <c r="K12" s="8"/>
      <c r="L12" s="8"/>
      <c r="M12" s="18">
        <f>Tabulados!S50</f>
        <v>85</v>
      </c>
      <c r="N12" s="18">
        <f>Tabulados!T50</f>
        <v>832</v>
      </c>
      <c r="O12" s="18">
        <f>Tabulados!U50</f>
        <v>9</v>
      </c>
      <c r="P12" s="18">
        <f>Tabulados!V50</f>
        <v>30</v>
      </c>
      <c r="Q12" s="18">
        <f>Tabulados!W50</f>
        <v>956</v>
      </c>
      <c r="R12" s="18">
        <f>Tabulados!X50</f>
        <v>938.05</v>
      </c>
      <c r="S12" s="12"/>
      <c r="T12" s="21">
        <f t="shared" si="0"/>
        <v>4.079497907949791E-2</v>
      </c>
      <c r="U12" s="21">
        <f t="shared" si="1"/>
        <v>3.1380753138075312E-2</v>
      </c>
      <c r="V12" s="18">
        <f t="shared" si="2"/>
        <v>6074</v>
      </c>
      <c r="W12" s="18">
        <f t="shared" si="3"/>
        <v>5997.65</v>
      </c>
      <c r="X12" s="155">
        <f>Tabulados!Z50</f>
        <v>0.79139072847682124</v>
      </c>
      <c r="Z12" s="269">
        <f t="shared" si="4"/>
        <v>7966.666666666667</v>
      </c>
      <c r="AA12" s="267">
        <f t="shared" si="5"/>
        <v>0.15739216331906486</v>
      </c>
    </row>
    <row r="13" spans="1:33" x14ac:dyDescent="0.2">
      <c r="A13" s="368"/>
      <c r="B13" s="431"/>
      <c r="C13" s="431"/>
      <c r="D13" s="13" t="s">
        <v>21</v>
      </c>
      <c r="E13" s="18">
        <f>Tabulados!AR50</f>
        <v>1540</v>
      </c>
      <c r="F13" s="18">
        <f>Tabulados!AS50</f>
        <v>10476</v>
      </c>
      <c r="G13" s="18">
        <f>Tabulados!AT50</f>
        <v>95</v>
      </c>
      <c r="H13" s="18">
        <f>Tabulados!AU50</f>
        <v>319</v>
      </c>
      <c r="I13" s="18">
        <f>Tabulados!AV50</f>
        <v>12430</v>
      </c>
      <c r="J13" s="18">
        <f>Tabulados!AW50</f>
        <v>11812.2</v>
      </c>
      <c r="K13" s="8"/>
      <c r="L13" s="8"/>
      <c r="M13" s="18">
        <f>Tabulados!AJ50</f>
        <v>230</v>
      </c>
      <c r="N13" s="18">
        <f>Tabulados!AK50</f>
        <v>1210</v>
      </c>
      <c r="O13" s="18">
        <f>Tabulados!AL50</f>
        <v>10</v>
      </c>
      <c r="P13" s="18">
        <f>Tabulados!AM50</f>
        <v>21</v>
      </c>
      <c r="Q13" s="18">
        <f>Tabulados!AN50</f>
        <v>1471</v>
      </c>
      <c r="R13" s="18">
        <f>Tabulados!AO50</f>
        <v>1347.9</v>
      </c>
      <c r="S13" s="12"/>
      <c r="T13" s="21">
        <f t="shared" si="0"/>
        <v>2.1074099252209381E-2</v>
      </c>
      <c r="U13" s="21">
        <f t="shared" si="1"/>
        <v>1.4276002719238613E-2</v>
      </c>
      <c r="V13" s="18">
        <f t="shared" si="2"/>
        <v>12430</v>
      </c>
      <c r="W13" s="18">
        <f t="shared" si="3"/>
        <v>11812.2</v>
      </c>
      <c r="X13" s="155">
        <f>Tabulados!AQ50</f>
        <v>0.97288359788359791</v>
      </c>
      <c r="Z13" s="269">
        <f t="shared" si="4"/>
        <v>12258.333333333334</v>
      </c>
      <c r="AA13" s="267">
        <f t="shared" si="5"/>
        <v>0.11834271922767498</v>
      </c>
    </row>
    <row r="14" spans="1:33" x14ac:dyDescent="0.2">
      <c r="A14" s="432" t="s">
        <v>23</v>
      </c>
      <c r="B14" s="433">
        <v>0</v>
      </c>
      <c r="C14" s="433"/>
      <c r="D14" s="38" t="s">
        <v>20</v>
      </c>
      <c r="E14" s="39">
        <f>Tabulados!AA51</f>
        <v>9</v>
      </c>
      <c r="F14" s="39">
        <f>Tabulados!AB51</f>
        <v>121</v>
      </c>
      <c r="G14" s="39">
        <f>Tabulados!AC51</f>
        <v>1</v>
      </c>
      <c r="H14" s="39">
        <f>Tabulados!AD51</f>
        <v>3</v>
      </c>
      <c r="I14" s="39">
        <f>Tabulados!AE51</f>
        <v>134</v>
      </c>
      <c r="J14" s="39">
        <f>Tabulados!AF51</f>
        <v>131.97</v>
      </c>
      <c r="K14" s="8"/>
      <c r="L14" s="8"/>
      <c r="M14" s="37">
        <f>Tabulados!S51</f>
        <v>0</v>
      </c>
      <c r="N14" s="37">
        <f>Tabulados!T51</f>
        <v>28</v>
      </c>
      <c r="O14" s="37">
        <f>Tabulados!U51</f>
        <v>0</v>
      </c>
      <c r="P14" s="37">
        <f>Tabulados!V51</f>
        <v>0</v>
      </c>
      <c r="Q14" s="37">
        <f>Tabulados!W51</f>
        <v>28</v>
      </c>
      <c r="R14" s="37">
        <f>Tabulados!X51</f>
        <v>28</v>
      </c>
      <c r="S14" s="12"/>
      <c r="T14" s="19">
        <f t="shared" si="0"/>
        <v>0</v>
      </c>
      <c r="U14" s="19">
        <f t="shared" si="1"/>
        <v>0</v>
      </c>
      <c r="V14" s="20">
        <f t="shared" si="2"/>
        <v>134</v>
      </c>
      <c r="W14" s="20">
        <f t="shared" si="3"/>
        <v>131.97</v>
      </c>
      <c r="X14" s="154">
        <f>Tabulados!Z51</f>
        <v>0.63636363636363635</v>
      </c>
      <c r="Z14" s="269">
        <f t="shared" si="4"/>
        <v>233.33333333333334</v>
      </c>
      <c r="AA14" s="267">
        <f t="shared" si="5"/>
        <v>0.20895522388059701</v>
      </c>
    </row>
    <row r="15" spans="1:33" x14ac:dyDescent="0.2">
      <c r="A15" s="432"/>
      <c r="B15" s="433"/>
      <c r="C15" s="433"/>
      <c r="D15" s="38" t="s">
        <v>21</v>
      </c>
      <c r="E15" s="39">
        <f>Tabulados!AR51</f>
        <v>28</v>
      </c>
      <c r="F15" s="39">
        <f>Tabulados!AS51</f>
        <v>178</v>
      </c>
      <c r="G15" s="39">
        <f>Tabulados!AT51</f>
        <v>0</v>
      </c>
      <c r="H15" s="39">
        <f>Tabulados!AU51</f>
        <v>10</v>
      </c>
      <c r="I15" s="39">
        <f>Tabulados!AV51</f>
        <v>216</v>
      </c>
      <c r="J15" s="39">
        <f>Tabulados!AW51</f>
        <v>207.24</v>
      </c>
      <c r="K15" s="8"/>
      <c r="L15" s="8"/>
      <c r="M15" s="37">
        <f>Tabulados!AJ51</f>
        <v>0</v>
      </c>
      <c r="N15" s="37">
        <f>Tabulados!AK51</f>
        <v>27</v>
      </c>
      <c r="O15" s="37">
        <f>Tabulados!AL51</f>
        <v>0</v>
      </c>
      <c r="P15" s="37">
        <f>Tabulados!AM51</f>
        <v>0</v>
      </c>
      <c r="Q15" s="37">
        <f>Tabulados!AN51</f>
        <v>27</v>
      </c>
      <c r="R15" s="37">
        <f>Tabulados!AO51</f>
        <v>27</v>
      </c>
      <c r="S15" s="12"/>
      <c r="T15" s="19">
        <f t="shared" si="0"/>
        <v>0</v>
      </c>
      <c r="U15" s="19">
        <f t="shared" si="1"/>
        <v>0</v>
      </c>
      <c r="V15" s="20">
        <f t="shared" si="2"/>
        <v>216</v>
      </c>
      <c r="W15" s="20">
        <f t="shared" si="3"/>
        <v>207.24</v>
      </c>
      <c r="X15" s="154">
        <f>Tabulados!AQ51</f>
        <v>0.75</v>
      </c>
      <c r="Z15" s="269">
        <f t="shared" si="4"/>
        <v>225</v>
      </c>
      <c r="AA15" s="267">
        <f t="shared" si="5"/>
        <v>0.125</v>
      </c>
    </row>
    <row r="16" spans="1:33" x14ac:dyDescent="0.2">
      <c r="A16" s="368" t="s">
        <v>24</v>
      </c>
      <c r="B16" s="431">
        <v>0</v>
      </c>
      <c r="C16" s="431"/>
      <c r="D16" s="13" t="s">
        <v>20</v>
      </c>
      <c r="E16" s="18">
        <f>Tabulados!AA52</f>
        <v>4021</v>
      </c>
      <c r="F16" s="18">
        <f>Tabulados!AB52</f>
        <v>18176</v>
      </c>
      <c r="G16" s="18">
        <f>Tabulados!AC52</f>
        <v>140</v>
      </c>
      <c r="H16" s="18">
        <f>Tabulados!AD52</f>
        <v>2336</v>
      </c>
      <c r="I16" s="18">
        <f>Tabulados!AE52</f>
        <v>24673</v>
      </c>
      <c r="J16" s="18">
        <f>Tabulados!AF52</f>
        <v>24454.93</v>
      </c>
      <c r="K16" s="8"/>
      <c r="L16" s="8"/>
      <c r="M16" s="18">
        <f>Tabulados!S52</f>
        <v>958</v>
      </c>
      <c r="N16" s="18">
        <f>Tabulados!T52</f>
        <v>3010</v>
      </c>
      <c r="O16" s="18">
        <f>Tabulados!U52</f>
        <v>15</v>
      </c>
      <c r="P16" s="18">
        <f>Tabulados!V52</f>
        <v>194</v>
      </c>
      <c r="Q16" s="18">
        <f>Tabulados!W52</f>
        <v>4177</v>
      </c>
      <c r="R16" s="18">
        <f>Tabulados!X52</f>
        <v>3744.14</v>
      </c>
      <c r="S16" s="12"/>
      <c r="T16" s="21">
        <f t="shared" si="0"/>
        <v>5.0035910940866651E-2</v>
      </c>
      <c r="U16" s="21">
        <f t="shared" si="1"/>
        <v>4.6444816854201577E-2</v>
      </c>
      <c r="V16" s="18">
        <f t="shared" si="2"/>
        <v>24673</v>
      </c>
      <c r="W16" s="18">
        <f t="shared" si="3"/>
        <v>24454.93</v>
      </c>
      <c r="X16" s="155">
        <f>Tabulados!Z52</f>
        <v>0.92166813768755518</v>
      </c>
      <c r="Z16" s="269">
        <f t="shared" si="4"/>
        <v>34808.333333333336</v>
      </c>
      <c r="AA16" s="267">
        <f t="shared" si="5"/>
        <v>0.1692943703643659</v>
      </c>
    </row>
    <row r="17" spans="1:27" x14ac:dyDescent="0.2">
      <c r="A17" s="368"/>
      <c r="B17" s="431"/>
      <c r="C17" s="431"/>
      <c r="D17" s="13" t="s">
        <v>21</v>
      </c>
      <c r="E17" s="18">
        <f>Tabulados!AR52</f>
        <v>2963</v>
      </c>
      <c r="F17" s="18">
        <f>Tabulados!AS52</f>
        <v>22928</v>
      </c>
      <c r="G17" s="18">
        <f>Tabulados!AT52</f>
        <v>162</v>
      </c>
      <c r="H17" s="18">
        <f>Tabulados!AU52</f>
        <v>2319</v>
      </c>
      <c r="I17" s="18">
        <f>Tabulados!AV52</f>
        <v>28372</v>
      </c>
      <c r="J17" s="18">
        <f>Tabulados!AW52</f>
        <v>28867.79</v>
      </c>
      <c r="K17" s="8"/>
      <c r="L17" s="8"/>
      <c r="M17" s="18">
        <f>Tabulados!AJ52</f>
        <v>362</v>
      </c>
      <c r="N17" s="18">
        <f>Tabulados!AK52</f>
        <v>2296</v>
      </c>
      <c r="O17" s="18">
        <f>Tabulados!AL52</f>
        <v>9</v>
      </c>
      <c r="P17" s="18">
        <f>Tabulados!AM52</f>
        <v>139</v>
      </c>
      <c r="Q17" s="18">
        <f>Tabulados!AN52</f>
        <v>2806</v>
      </c>
      <c r="R17" s="18">
        <f>Tabulados!AO52</f>
        <v>2711.46</v>
      </c>
      <c r="S17" s="12"/>
      <c r="T17" s="21">
        <f t="shared" si="0"/>
        <v>5.2744119743406988E-2</v>
      </c>
      <c r="U17" s="21">
        <f t="shared" si="1"/>
        <v>4.9536707056307909E-2</v>
      </c>
      <c r="V17" s="18">
        <f t="shared" si="2"/>
        <v>28372</v>
      </c>
      <c r="W17" s="18">
        <f t="shared" si="3"/>
        <v>28867.79</v>
      </c>
      <c r="X17" s="155">
        <f>Tabulados!AQ52</f>
        <v>0.953125</v>
      </c>
      <c r="Z17" s="269">
        <f t="shared" si="4"/>
        <v>23383.333333333336</v>
      </c>
      <c r="AA17" s="267">
        <f t="shared" si="5"/>
        <v>9.8900324263358236E-2</v>
      </c>
    </row>
    <row r="18" spans="1:27" x14ac:dyDescent="0.2">
      <c r="A18" s="432" t="s">
        <v>25</v>
      </c>
      <c r="B18" s="433">
        <v>0</v>
      </c>
      <c r="C18" s="433"/>
      <c r="D18" s="38" t="s">
        <v>20</v>
      </c>
      <c r="E18" s="39">
        <f>Tabulados!AA53</f>
        <v>3725</v>
      </c>
      <c r="F18" s="39">
        <f>Tabulados!AB53</f>
        <v>15952</v>
      </c>
      <c r="G18" s="39">
        <f>Tabulados!AC53</f>
        <v>93</v>
      </c>
      <c r="H18" s="39">
        <f>Tabulados!AD53</f>
        <v>1983</v>
      </c>
      <c r="I18" s="39">
        <f>Tabulados!AE53</f>
        <v>21753</v>
      </c>
      <c r="J18" s="39">
        <f>Tabulados!AF53</f>
        <v>21333.25</v>
      </c>
      <c r="K18" s="8"/>
      <c r="L18" s="8"/>
      <c r="M18" s="37">
        <f>Tabulados!S53</f>
        <v>898</v>
      </c>
      <c r="N18" s="37">
        <f>Tabulados!T53</f>
        <v>2543</v>
      </c>
      <c r="O18" s="37">
        <f>Tabulados!U53</f>
        <v>7</v>
      </c>
      <c r="P18" s="37">
        <f>Tabulados!V53</f>
        <v>167</v>
      </c>
      <c r="Q18" s="37">
        <f>Tabulados!W53</f>
        <v>3615</v>
      </c>
      <c r="R18" s="37">
        <f>Tabulados!X53</f>
        <v>3187.34</v>
      </c>
      <c r="S18" s="12"/>
      <c r="T18" s="19">
        <f t="shared" si="0"/>
        <v>4.8132780082987554E-2</v>
      </c>
      <c r="U18" s="22">
        <f t="shared" si="1"/>
        <v>4.6196403872752423E-2</v>
      </c>
      <c r="V18" s="20">
        <f t="shared" si="2"/>
        <v>21753</v>
      </c>
      <c r="W18" s="20">
        <f t="shared" si="3"/>
        <v>21333.25</v>
      </c>
      <c r="X18" s="154">
        <f>Tabulados!Z53</f>
        <v>0.92407975460122704</v>
      </c>
      <c r="Z18" s="269">
        <f t="shared" si="4"/>
        <v>30125</v>
      </c>
      <c r="AA18" s="267">
        <f t="shared" si="5"/>
        <v>0.16618397462418977</v>
      </c>
    </row>
    <row r="19" spans="1:27" x14ac:dyDescent="0.2">
      <c r="A19" s="432"/>
      <c r="B19" s="433"/>
      <c r="C19" s="433"/>
      <c r="D19" s="38" t="s">
        <v>21</v>
      </c>
      <c r="E19" s="39">
        <f>Tabulados!AR53</f>
        <v>2679</v>
      </c>
      <c r="F19" s="39">
        <f>Tabulados!AS53</f>
        <v>19642</v>
      </c>
      <c r="G19" s="39">
        <f>Tabulados!AT53</f>
        <v>106</v>
      </c>
      <c r="H19" s="39">
        <f>Tabulados!AU53</f>
        <v>2008</v>
      </c>
      <c r="I19" s="39">
        <f>Tabulados!AV53</f>
        <v>24435</v>
      </c>
      <c r="J19" s="39">
        <f>Tabulados!AW53</f>
        <v>24754.07</v>
      </c>
      <c r="K19" s="8"/>
      <c r="L19" s="8"/>
      <c r="M19" s="37">
        <f>Tabulados!AJ53</f>
        <v>325</v>
      </c>
      <c r="N19" s="37">
        <f>Tabulados!AK53</f>
        <v>1900</v>
      </c>
      <c r="O19" s="37">
        <f>Tabulados!AL53</f>
        <v>7</v>
      </c>
      <c r="P19" s="37">
        <f>Tabulados!AM53</f>
        <v>121</v>
      </c>
      <c r="Q19" s="37">
        <f>Tabulados!AN53</f>
        <v>2353</v>
      </c>
      <c r="R19" s="37">
        <f>Tabulados!AO53</f>
        <v>2263.25</v>
      </c>
      <c r="S19" s="12"/>
      <c r="T19" s="19">
        <f t="shared" si="0"/>
        <v>5.4398640033999149E-2</v>
      </c>
      <c r="U19" s="22">
        <f t="shared" si="1"/>
        <v>5.1423714407139824E-2</v>
      </c>
      <c r="V19" s="20">
        <f t="shared" si="2"/>
        <v>24435</v>
      </c>
      <c r="W19" s="20">
        <f t="shared" si="3"/>
        <v>24754.07</v>
      </c>
      <c r="X19" s="154">
        <f>Tabulados!AQ53</f>
        <v>0.95650406504065044</v>
      </c>
      <c r="Z19" s="269">
        <f t="shared" si="4"/>
        <v>19608.333333333336</v>
      </c>
      <c r="AA19" s="267">
        <f t="shared" si="5"/>
        <v>9.6296296296296297E-2</v>
      </c>
    </row>
    <row r="20" spans="1:27" x14ac:dyDescent="0.2">
      <c r="A20" s="368" t="s">
        <v>26</v>
      </c>
      <c r="B20" s="431">
        <v>0</v>
      </c>
      <c r="C20" s="431"/>
      <c r="D20" s="13" t="s">
        <v>20</v>
      </c>
      <c r="E20" s="18">
        <f>Tabulados!AA54</f>
        <v>3392</v>
      </c>
      <c r="F20" s="18">
        <f>Tabulados!AB54</f>
        <v>13474</v>
      </c>
      <c r="G20" s="18">
        <f>Tabulados!AC54</f>
        <v>124</v>
      </c>
      <c r="H20" s="18">
        <f>Tabulados!AD54</f>
        <v>1798</v>
      </c>
      <c r="I20" s="18">
        <f>Tabulados!AE54</f>
        <v>18788</v>
      </c>
      <c r="J20" s="18">
        <f>Tabulados!AF54</f>
        <v>18437.36</v>
      </c>
      <c r="K20" s="8"/>
      <c r="L20" s="8"/>
      <c r="M20" s="18">
        <f>Tabulados!S54</f>
        <v>820</v>
      </c>
      <c r="N20" s="18">
        <f>Tabulados!T54</f>
        <v>2225</v>
      </c>
      <c r="O20" s="18">
        <f>Tabulados!U54</f>
        <v>12</v>
      </c>
      <c r="P20" s="18">
        <f>Tabulados!V54</f>
        <v>142</v>
      </c>
      <c r="Q20" s="18">
        <f>Tabulados!W54</f>
        <v>3199</v>
      </c>
      <c r="R20" s="18">
        <f>Tabulados!X54</f>
        <v>2803.6</v>
      </c>
      <c r="S20" s="12"/>
      <c r="T20" s="21">
        <f t="shared" si="0"/>
        <v>4.8140043763676151E-2</v>
      </c>
      <c r="U20" s="23">
        <f t="shared" si="1"/>
        <v>4.4388871522350735E-2</v>
      </c>
      <c r="V20" s="18">
        <f t="shared" si="2"/>
        <v>18788</v>
      </c>
      <c r="W20" s="18">
        <f t="shared" si="3"/>
        <v>18437.36</v>
      </c>
      <c r="X20" s="155">
        <f>Tabulados!Z54</f>
        <v>0.88762486126526086</v>
      </c>
      <c r="Z20" s="269">
        <f t="shared" si="4"/>
        <v>26658.333333333336</v>
      </c>
      <c r="AA20" s="267">
        <f t="shared" si="5"/>
        <v>0.17026825633383011</v>
      </c>
    </row>
    <row r="21" spans="1:27" x14ac:dyDescent="0.2">
      <c r="A21" s="368"/>
      <c r="B21" s="431"/>
      <c r="C21" s="431"/>
      <c r="D21" s="13" t="s">
        <v>21</v>
      </c>
      <c r="E21" s="18">
        <f>Tabulados!AR54</f>
        <v>2047</v>
      </c>
      <c r="F21" s="18">
        <f>Tabulados!AS54</f>
        <v>14979</v>
      </c>
      <c r="G21" s="18">
        <f>Tabulados!AT54</f>
        <v>129</v>
      </c>
      <c r="H21" s="18">
        <f>Tabulados!AU54</f>
        <v>1687</v>
      </c>
      <c r="I21" s="18">
        <f>Tabulados!AV54</f>
        <v>18842</v>
      </c>
      <c r="J21" s="18">
        <f>Tabulados!AW54</f>
        <v>19286.510000000002</v>
      </c>
      <c r="K21" s="8"/>
      <c r="L21" s="8"/>
      <c r="M21" s="18">
        <f>Tabulados!AJ54</f>
        <v>222</v>
      </c>
      <c r="N21" s="18">
        <f>Tabulados!AK54</f>
        <v>1554</v>
      </c>
      <c r="O21" s="18">
        <f>Tabulados!AL54</f>
        <v>6</v>
      </c>
      <c r="P21" s="18">
        <f>Tabulados!AM54</f>
        <v>113</v>
      </c>
      <c r="Q21" s="18">
        <f>Tabulados!AN54</f>
        <v>1895</v>
      </c>
      <c r="R21" s="18">
        <f>Tabulados!AO54</f>
        <v>1865.26</v>
      </c>
      <c r="S21" s="12"/>
      <c r="T21" s="21">
        <f t="shared" si="0"/>
        <v>6.2796833773087077E-2</v>
      </c>
      <c r="U21" s="23">
        <f t="shared" si="1"/>
        <v>5.9630606860158308E-2</v>
      </c>
      <c r="V21" s="18">
        <f t="shared" si="2"/>
        <v>18842</v>
      </c>
      <c r="W21" s="18">
        <f t="shared" si="3"/>
        <v>19286.510000000002</v>
      </c>
      <c r="X21" s="155">
        <f>Tabulados!AQ54</f>
        <v>0.97680412371134018</v>
      </c>
      <c r="Z21" s="269">
        <f t="shared" si="4"/>
        <v>15791.666666666668</v>
      </c>
      <c r="AA21" s="267">
        <f t="shared" si="5"/>
        <v>0.10057318755970704</v>
      </c>
    </row>
    <row r="22" spans="1:27" x14ac:dyDescent="0.2">
      <c r="A22" s="432" t="s">
        <v>27</v>
      </c>
      <c r="B22" s="433">
        <v>0</v>
      </c>
      <c r="C22" s="433"/>
      <c r="D22" s="38" t="s">
        <v>20</v>
      </c>
      <c r="E22" s="39">
        <f>Tabulados!AA55</f>
        <v>1234</v>
      </c>
      <c r="F22" s="39">
        <f>Tabulados!AB55</f>
        <v>9842</v>
      </c>
      <c r="G22" s="39">
        <f>Tabulados!AC55</f>
        <v>95</v>
      </c>
      <c r="H22" s="39">
        <f>Tabulados!AD55</f>
        <v>788</v>
      </c>
      <c r="I22" s="39">
        <f>Tabulados!AE55</f>
        <v>11959</v>
      </c>
      <c r="J22" s="39">
        <f>Tabulados!AF55</f>
        <v>12015.22</v>
      </c>
      <c r="K22" s="8"/>
      <c r="L22" s="8"/>
      <c r="M22" s="37">
        <f>Tabulados!S55</f>
        <v>223</v>
      </c>
      <c r="N22" s="37">
        <f>Tabulados!T55</f>
        <v>1617</v>
      </c>
      <c r="O22" s="37">
        <f>Tabulados!U55</f>
        <v>12</v>
      </c>
      <c r="P22" s="37">
        <f>Tabulados!V55</f>
        <v>82</v>
      </c>
      <c r="Q22" s="37">
        <f>Tabulados!W55</f>
        <v>1934</v>
      </c>
      <c r="R22" s="37">
        <f>Tabulados!X55</f>
        <v>1878.59</v>
      </c>
      <c r="S22" s="12"/>
      <c r="T22" s="19">
        <f t="shared" si="0"/>
        <v>4.8603929679420892E-2</v>
      </c>
      <c r="U22" s="19">
        <f t="shared" si="1"/>
        <v>4.2399172699069287E-2</v>
      </c>
      <c r="V22" s="20">
        <f t="shared" si="2"/>
        <v>11959</v>
      </c>
      <c r="W22" s="20">
        <f t="shared" si="3"/>
        <v>12015.22</v>
      </c>
      <c r="X22" s="154">
        <f>Tabulados!Z55</f>
        <v>0.87432188065099459</v>
      </c>
      <c r="Z22" s="269">
        <f t="shared" si="4"/>
        <v>16116.666666666668</v>
      </c>
      <c r="AA22" s="267">
        <f t="shared" si="5"/>
        <v>0.16171920729157957</v>
      </c>
    </row>
    <row r="23" spans="1:27" x14ac:dyDescent="0.2">
      <c r="A23" s="432"/>
      <c r="B23" s="433"/>
      <c r="C23" s="433"/>
      <c r="D23" s="38" t="s">
        <v>21</v>
      </c>
      <c r="E23" s="39">
        <f>Tabulados!AR55</f>
        <v>2456</v>
      </c>
      <c r="F23" s="39">
        <f>Tabulados!AS55</f>
        <v>18425</v>
      </c>
      <c r="G23" s="39">
        <f>Tabulados!AT55</f>
        <v>128</v>
      </c>
      <c r="H23" s="39">
        <f>Tabulados!AU55</f>
        <v>951</v>
      </c>
      <c r="I23" s="39">
        <f>Tabulados!AV55</f>
        <v>21960</v>
      </c>
      <c r="J23" s="39">
        <f>Tabulados!AW55</f>
        <v>21393.48</v>
      </c>
      <c r="K23" s="8"/>
      <c r="L23" s="8"/>
      <c r="M23" s="37">
        <f>Tabulados!AJ55</f>
        <v>370</v>
      </c>
      <c r="N23" s="37">
        <f>Tabulados!AK55</f>
        <v>1952</v>
      </c>
      <c r="O23" s="37">
        <f>Tabulados!AL55</f>
        <v>13</v>
      </c>
      <c r="P23" s="37">
        <f>Tabulados!AM55</f>
        <v>47</v>
      </c>
      <c r="Q23" s="37">
        <f>Tabulados!AN55</f>
        <v>2382</v>
      </c>
      <c r="R23" s="37">
        <f>Tabulados!AO55</f>
        <v>2194.1</v>
      </c>
      <c r="S23" s="12"/>
      <c r="T23" s="19">
        <f t="shared" si="0"/>
        <v>2.5188916876574308E-2</v>
      </c>
      <c r="U23" s="19">
        <f t="shared" si="1"/>
        <v>1.9731318219983206E-2</v>
      </c>
      <c r="V23" s="20">
        <f t="shared" si="2"/>
        <v>21960</v>
      </c>
      <c r="W23" s="20">
        <f t="shared" si="3"/>
        <v>21393.48</v>
      </c>
      <c r="X23" s="154">
        <f>Tabulados!AQ55</f>
        <v>0.94674085850556444</v>
      </c>
      <c r="Z23" s="269">
        <f t="shared" si="4"/>
        <v>19850</v>
      </c>
      <c r="AA23" s="267">
        <f t="shared" si="5"/>
        <v>0.10846994535519126</v>
      </c>
    </row>
    <row r="24" spans="1:27" x14ac:dyDescent="0.2">
      <c r="A24" s="368" t="s">
        <v>28</v>
      </c>
      <c r="B24" s="431">
        <v>0</v>
      </c>
      <c r="C24" s="431"/>
      <c r="D24" s="13" t="s">
        <v>20</v>
      </c>
      <c r="E24" s="18">
        <f>Tabulados!AA56</f>
        <v>1508</v>
      </c>
      <c r="F24" s="18">
        <f>Tabulados!AB56</f>
        <v>9833</v>
      </c>
      <c r="G24" s="18">
        <f>Tabulados!AC56</f>
        <v>230</v>
      </c>
      <c r="H24" s="18">
        <f>Tabulados!AD56</f>
        <v>1916</v>
      </c>
      <c r="I24" s="18">
        <f>Tabulados!AE56</f>
        <v>13487</v>
      </c>
      <c r="J24" s="18">
        <f>Tabulados!AF56</f>
        <v>14622.64</v>
      </c>
      <c r="K24" s="8"/>
      <c r="L24" s="8"/>
      <c r="M24" s="18">
        <f>Tabulados!S56</f>
        <v>201</v>
      </c>
      <c r="N24" s="18">
        <f>Tabulados!T56</f>
        <v>1326</v>
      </c>
      <c r="O24" s="18">
        <f>Tabulados!U56</f>
        <v>24</v>
      </c>
      <c r="P24" s="18">
        <f>Tabulados!V56</f>
        <v>199</v>
      </c>
      <c r="Q24" s="18">
        <f>Tabulados!W56</f>
        <v>1750</v>
      </c>
      <c r="R24" s="18">
        <f>Tabulados!X56</f>
        <v>1838.33</v>
      </c>
      <c r="S24" s="12"/>
      <c r="T24" s="21">
        <f t="shared" si="0"/>
        <v>0.12742857142857142</v>
      </c>
      <c r="U24" s="21">
        <f t="shared" si="1"/>
        <v>0.11371428571428571</v>
      </c>
      <c r="V24" s="18">
        <f t="shared" si="2"/>
        <v>13487</v>
      </c>
      <c r="W24" s="18">
        <f t="shared" si="3"/>
        <v>14622.64</v>
      </c>
      <c r="X24" s="155">
        <f>Tabulados!Z56</f>
        <v>0.85616438356164382</v>
      </c>
      <c r="Z24" s="269">
        <f t="shared" si="4"/>
        <v>14583.333333333334</v>
      </c>
      <c r="AA24" s="267">
        <f t="shared" si="5"/>
        <v>0.12975457848298361</v>
      </c>
    </row>
    <row r="25" spans="1:27" x14ac:dyDescent="0.2">
      <c r="A25" s="368"/>
      <c r="B25" s="431"/>
      <c r="C25" s="431"/>
      <c r="D25" s="13" t="s">
        <v>21</v>
      </c>
      <c r="E25" s="18">
        <f>Tabulados!AR56</f>
        <v>4376</v>
      </c>
      <c r="F25" s="18">
        <f>Tabulados!AS56</f>
        <v>19828</v>
      </c>
      <c r="G25" s="18">
        <f>Tabulados!AT56</f>
        <v>244</v>
      </c>
      <c r="H25" s="18">
        <f>Tabulados!AU56</f>
        <v>1897</v>
      </c>
      <c r="I25" s="18">
        <f>Tabulados!AV56</f>
        <v>26345</v>
      </c>
      <c r="J25" s="18">
        <f>Tabulados!AW56</f>
        <v>25554.080000000002</v>
      </c>
      <c r="K25" s="8"/>
      <c r="L25" s="8"/>
      <c r="M25" s="18">
        <f>Tabulados!AJ56</f>
        <v>848</v>
      </c>
      <c r="N25" s="18">
        <f>Tabulados!AK56</f>
        <v>1965</v>
      </c>
      <c r="O25" s="18">
        <f>Tabulados!AL56</f>
        <v>25</v>
      </c>
      <c r="P25" s="18">
        <f>Tabulados!AM56</f>
        <v>99</v>
      </c>
      <c r="Q25" s="18">
        <f>Tabulados!AN56</f>
        <v>2937</v>
      </c>
      <c r="R25" s="18">
        <f>Tabulados!AO56</f>
        <v>2492.84</v>
      </c>
      <c r="S25" s="12"/>
      <c r="T25" s="21">
        <f t="shared" si="0"/>
        <v>4.2219952332311884E-2</v>
      </c>
      <c r="U25" s="21">
        <f t="shared" si="1"/>
        <v>3.3707865168539325E-2</v>
      </c>
      <c r="V25" s="18">
        <f t="shared" si="2"/>
        <v>26345</v>
      </c>
      <c r="W25" s="18">
        <f t="shared" si="3"/>
        <v>25554.080000000002</v>
      </c>
      <c r="X25" s="155">
        <f>Tabulados!AQ56</f>
        <v>0.9377394636015326</v>
      </c>
      <c r="Z25" s="269">
        <f t="shared" si="4"/>
        <v>24475</v>
      </c>
      <c r="AA25" s="267">
        <f t="shared" si="5"/>
        <v>0.11148225469728601</v>
      </c>
    </row>
    <row r="26" spans="1:27" x14ac:dyDescent="0.2">
      <c r="A26" s="432" t="s">
        <v>29</v>
      </c>
      <c r="B26" s="433">
        <v>0</v>
      </c>
      <c r="C26" s="433"/>
      <c r="D26" s="38" t="s">
        <v>20</v>
      </c>
      <c r="E26" s="39">
        <f>Tabulados!AA57</f>
        <v>1165</v>
      </c>
      <c r="F26" s="39">
        <f>Tabulados!AB57</f>
        <v>7790</v>
      </c>
      <c r="G26" s="39">
        <f>Tabulados!AC57</f>
        <v>171</v>
      </c>
      <c r="H26" s="39">
        <f>Tabulados!AD57</f>
        <v>1365</v>
      </c>
      <c r="I26" s="39">
        <f>Tabulados!AE57</f>
        <v>10491</v>
      </c>
      <c r="J26" s="39">
        <f>Tabulados!AF57</f>
        <v>11246.45</v>
      </c>
      <c r="K26" s="8"/>
      <c r="L26" s="8"/>
      <c r="M26" s="37">
        <f>Tabulados!S57</f>
        <v>149</v>
      </c>
      <c r="N26" s="37">
        <f>Tabulados!T57</f>
        <v>1194</v>
      </c>
      <c r="O26" s="37">
        <f>Tabulados!U57</f>
        <v>12</v>
      </c>
      <c r="P26" s="37">
        <f>Tabulados!V57</f>
        <v>160</v>
      </c>
      <c r="Q26" s="37">
        <f>Tabulados!W57</f>
        <v>1515</v>
      </c>
      <c r="R26" s="37">
        <f>Tabulados!X57</f>
        <v>1587.17</v>
      </c>
      <c r="S26" s="12"/>
      <c r="T26" s="19">
        <f t="shared" si="0"/>
        <v>0.11353135313531353</v>
      </c>
      <c r="U26" s="19">
        <f t="shared" si="1"/>
        <v>0.10561056105610561</v>
      </c>
      <c r="V26" s="20">
        <f t="shared" si="2"/>
        <v>10491</v>
      </c>
      <c r="W26" s="20">
        <f t="shared" si="3"/>
        <v>11246.45</v>
      </c>
      <c r="X26" s="154">
        <f>Tabulados!Z57</f>
        <v>0.88492990654205606</v>
      </c>
      <c r="Z26" s="269">
        <f t="shared" si="4"/>
        <v>12625</v>
      </c>
      <c r="AA26" s="267">
        <f t="shared" si="5"/>
        <v>0.14440949385187304</v>
      </c>
    </row>
    <row r="27" spans="1:27" x14ac:dyDescent="0.2">
      <c r="A27" s="432"/>
      <c r="B27" s="433"/>
      <c r="C27" s="433"/>
      <c r="D27" s="38" t="s">
        <v>21</v>
      </c>
      <c r="E27" s="39">
        <f>Tabulados!AR57</f>
        <v>3491</v>
      </c>
      <c r="F27" s="39">
        <f>Tabulados!AS57</f>
        <v>15970</v>
      </c>
      <c r="G27" s="39">
        <f>Tabulados!AT57</f>
        <v>192</v>
      </c>
      <c r="H27" s="39">
        <f>Tabulados!AU57</f>
        <v>1355</v>
      </c>
      <c r="I27" s="39">
        <f>Tabulados!AV57</f>
        <v>21008</v>
      </c>
      <c r="J27" s="39">
        <f>Tabulados!AW57</f>
        <v>20216.03</v>
      </c>
      <c r="K27" s="8"/>
      <c r="L27" s="8"/>
      <c r="M27" s="37">
        <f>Tabulados!AJ57</f>
        <v>708</v>
      </c>
      <c r="N27" s="37">
        <f>Tabulados!AK57</f>
        <v>1659</v>
      </c>
      <c r="O27" s="37">
        <f>Tabulados!AL57</f>
        <v>15</v>
      </c>
      <c r="P27" s="37">
        <f>Tabulados!AM57</f>
        <v>85</v>
      </c>
      <c r="Q27" s="37">
        <f>Tabulados!AN57</f>
        <v>2467</v>
      </c>
      <c r="R27" s="37">
        <f>Tabulados!AO57</f>
        <v>2092.6400000000003</v>
      </c>
      <c r="S27" s="12"/>
      <c r="T27" s="19">
        <f t="shared" si="0"/>
        <v>4.0535062829347386E-2</v>
      </c>
      <c r="U27" s="19">
        <f t="shared" si="1"/>
        <v>3.4454803404945278E-2</v>
      </c>
      <c r="V27" s="20">
        <f t="shared" si="2"/>
        <v>21008</v>
      </c>
      <c r="W27" s="20">
        <f t="shared" si="3"/>
        <v>20216.03</v>
      </c>
      <c r="X27" s="154">
        <f>Tabulados!AQ57</f>
        <v>0.9532457496136012</v>
      </c>
      <c r="Z27" s="269">
        <f t="shared" si="4"/>
        <v>20558.333333333336</v>
      </c>
      <c r="AA27" s="267">
        <f t="shared" si="5"/>
        <v>0.11743145468392993</v>
      </c>
    </row>
    <row r="28" spans="1:27" x14ac:dyDescent="0.2">
      <c r="A28" s="368" t="s">
        <v>30</v>
      </c>
      <c r="B28" s="431">
        <v>0</v>
      </c>
      <c r="C28" s="431"/>
      <c r="D28" s="13" t="s">
        <v>20</v>
      </c>
      <c r="E28" s="18">
        <f>Tabulados!AA58</f>
        <v>1217</v>
      </c>
      <c r="F28" s="18">
        <f>Tabulados!AB58</f>
        <v>11700</v>
      </c>
      <c r="G28" s="18">
        <f>Tabulados!AC58</f>
        <v>185</v>
      </c>
      <c r="H28" s="18">
        <f>Tabulados!AD58</f>
        <v>1134</v>
      </c>
      <c r="I28" s="18">
        <f>Tabulados!AE58</f>
        <v>14236</v>
      </c>
      <c r="J28" s="18">
        <f>Tabulados!AF58</f>
        <v>14739.61</v>
      </c>
      <c r="K28" s="8"/>
      <c r="L28" s="8"/>
      <c r="M28" s="18">
        <f>Tabulados!S58</f>
        <v>248</v>
      </c>
      <c r="N28" s="18">
        <f>Tabulados!T58</f>
        <v>2233</v>
      </c>
      <c r="O28" s="18">
        <f>Tabulados!U58</f>
        <v>19</v>
      </c>
      <c r="P28" s="18">
        <f>Tabulados!V58</f>
        <v>84</v>
      </c>
      <c r="Q28" s="18">
        <f>Tabulados!W58</f>
        <v>2584</v>
      </c>
      <c r="R28" s="18">
        <f>Tabulados!X58</f>
        <v>2520.84</v>
      </c>
      <c r="S28" s="12"/>
      <c r="T28" s="21">
        <f t="shared" si="0"/>
        <v>3.9860681114551086E-2</v>
      </c>
      <c r="U28" s="21">
        <f t="shared" si="1"/>
        <v>3.2507739938080496E-2</v>
      </c>
      <c r="V28" s="18">
        <f t="shared" si="2"/>
        <v>14236</v>
      </c>
      <c r="W28" s="18">
        <f t="shared" si="3"/>
        <v>14739.61</v>
      </c>
      <c r="X28" s="155">
        <f>Tabulados!Z58</f>
        <v>0.96851574212893554</v>
      </c>
      <c r="Z28" s="269">
        <f t="shared" si="4"/>
        <v>21533.333333333336</v>
      </c>
      <c r="AA28" s="267">
        <f t="shared" si="5"/>
        <v>0.18151166057881427</v>
      </c>
    </row>
    <row r="29" spans="1:27" x14ac:dyDescent="0.2">
      <c r="A29" s="368"/>
      <c r="B29" s="431"/>
      <c r="C29" s="431"/>
      <c r="D29" s="13" t="s">
        <v>21</v>
      </c>
      <c r="E29" s="18">
        <f>Tabulados!AR58</f>
        <v>1397</v>
      </c>
      <c r="F29" s="18">
        <f>Tabulados!AS58</f>
        <v>12924</v>
      </c>
      <c r="G29" s="18">
        <f>Tabulados!AT58</f>
        <v>123</v>
      </c>
      <c r="H29" s="18">
        <f>Tabulados!AU58</f>
        <v>987</v>
      </c>
      <c r="I29" s="18">
        <f>Tabulados!AV58</f>
        <v>15431</v>
      </c>
      <c r="J29" s="18">
        <f>Tabulados!AW58</f>
        <v>15605.01</v>
      </c>
      <c r="K29" s="8"/>
      <c r="L29" s="8"/>
      <c r="M29" s="18">
        <f>Tabulados!AJ58</f>
        <v>183</v>
      </c>
      <c r="N29" s="18">
        <f>Tabulados!AK58</f>
        <v>1431</v>
      </c>
      <c r="O29" s="18">
        <f>Tabulados!AL58</f>
        <v>9</v>
      </c>
      <c r="P29" s="18">
        <f>Tabulados!AM58</f>
        <v>57</v>
      </c>
      <c r="Q29" s="18">
        <f>Tabulados!AN58</f>
        <v>1680</v>
      </c>
      <c r="R29" s="18">
        <f>Tabulados!AO58</f>
        <v>1623.39</v>
      </c>
      <c r="S29" s="12"/>
      <c r="T29" s="21">
        <f t="shared" si="0"/>
        <v>3.9285714285714285E-2</v>
      </c>
      <c r="U29" s="21">
        <f t="shared" si="1"/>
        <v>3.3928571428571426E-2</v>
      </c>
      <c r="V29" s="18">
        <f t="shared" si="2"/>
        <v>15431</v>
      </c>
      <c r="W29" s="18">
        <f t="shared" si="3"/>
        <v>15605.01</v>
      </c>
      <c r="X29" s="155">
        <f>Tabulados!AQ58</f>
        <v>0.94170403587443952</v>
      </c>
      <c r="Z29" s="269">
        <f t="shared" si="4"/>
        <v>14000</v>
      </c>
      <c r="AA29" s="267">
        <f t="shared" si="5"/>
        <v>0.10887175166871882</v>
      </c>
    </row>
    <row r="30" spans="1:27" x14ac:dyDescent="0.2">
      <c r="A30" s="432" t="s">
        <v>31</v>
      </c>
      <c r="B30" s="433">
        <v>0</v>
      </c>
      <c r="C30" s="433"/>
      <c r="D30" s="38" t="s">
        <v>20</v>
      </c>
      <c r="E30" s="39">
        <f>Tabulados!AA59</f>
        <v>1571</v>
      </c>
      <c r="F30" s="39">
        <f>Tabulados!AB59</f>
        <v>11661</v>
      </c>
      <c r="G30" s="39">
        <f>Tabulados!AC59</f>
        <v>128</v>
      </c>
      <c r="H30" s="39">
        <f>Tabulados!AD59</f>
        <v>1323</v>
      </c>
      <c r="I30" s="39">
        <f>Tabulados!AE59</f>
        <v>14683</v>
      </c>
      <c r="J30" s="39">
        <f>Tabulados!AF59</f>
        <v>15081.43</v>
      </c>
      <c r="K30" s="8"/>
      <c r="L30" s="8"/>
      <c r="M30" s="37">
        <f>Tabulados!S59</f>
        <v>273</v>
      </c>
      <c r="N30" s="37">
        <f>Tabulados!T59</f>
        <v>1692</v>
      </c>
      <c r="O30" s="37">
        <f>Tabulados!U59</f>
        <v>18</v>
      </c>
      <c r="P30" s="37">
        <f>Tabulados!V59</f>
        <v>119</v>
      </c>
      <c r="Q30" s="37">
        <f>Tabulados!W59</f>
        <v>2102</v>
      </c>
      <c r="R30" s="37">
        <f>Tabulados!X59</f>
        <v>2056.09</v>
      </c>
      <c r="S30" s="12"/>
      <c r="T30" s="19">
        <f t="shared" si="0"/>
        <v>6.5176022835394865E-2</v>
      </c>
      <c r="U30" s="19">
        <f t="shared" si="1"/>
        <v>5.6612749762131306E-2</v>
      </c>
      <c r="V30" s="20">
        <f t="shared" si="2"/>
        <v>14683</v>
      </c>
      <c r="W30" s="20">
        <f t="shared" si="3"/>
        <v>15081.43</v>
      </c>
      <c r="X30" s="154">
        <f>Tabulados!Z59</f>
        <v>0.91550522648083621</v>
      </c>
      <c r="Z30" s="269">
        <f t="shared" si="4"/>
        <v>17516.666666666668</v>
      </c>
      <c r="AA30" s="267">
        <f t="shared" si="5"/>
        <v>0.1431587550228155</v>
      </c>
    </row>
    <row r="31" spans="1:27" x14ac:dyDescent="0.2">
      <c r="A31" s="432"/>
      <c r="B31" s="433"/>
      <c r="C31" s="433"/>
      <c r="D31" s="38" t="s">
        <v>21</v>
      </c>
      <c r="E31" s="39">
        <f>Tabulados!AR59</f>
        <v>3309</v>
      </c>
      <c r="F31" s="39">
        <f>Tabulados!AS59</f>
        <v>21992</v>
      </c>
      <c r="G31" s="39">
        <f>Tabulados!AT59</f>
        <v>148</v>
      </c>
      <c r="H31" s="39">
        <f>Tabulados!AU59</f>
        <v>1483</v>
      </c>
      <c r="I31" s="39">
        <f>Tabulados!AV59</f>
        <v>26932</v>
      </c>
      <c r="J31" s="39">
        <f>Tabulados!AW59</f>
        <v>26345.97</v>
      </c>
      <c r="K31" s="8"/>
      <c r="L31" s="8"/>
      <c r="M31" s="37">
        <f>Tabulados!AJ59</f>
        <v>509</v>
      </c>
      <c r="N31" s="37">
        <f>Tabulados!AK59</f>
        <v>2228</v>
      </c>
      <c r="O31" s="37">
        <f>Tabulados!AL59</f>
        <v>19</v>
      </c>
      <c r="P31" s="37">
        <f>Tabulados!AM59</f>
        <v>61</v>
      </c>
      <c r="Q31" s="37">
        <f>Tabulados!AN59</f>
        <v>2817</v>
      </c>
      <c r="R31" s="37">
        <f>Tabulados!AO59</f>
        <v>2555.9699999999998</v>
      </c>
      <c r="S31" s="12"/>
      <c r="T31" s="19">
        <f t="shared" si="0"/>
        <v>2.8399006034788784E-2</v>
      </c>
      <c r="U31" s="19">
        <f t="shared" si="1"/>
        <v>2.1654242101526448E-2</v>
      </c>
      <c r="V31" s="20">
        <f t="shared" si="2"/>
        <v>26932</v>
      </c>
      <c r="W31" s="20">
        <f t="shared" si="3"/>
        <v>26345.97</v>
      </c>
      <c r="X31" s="154">
        <f>Tabulados!AQ59</f>
        <v>0.9700413223140496</v>
      </c>
      <c r="Z31" s="269">
        <f t="shared" si="4"/>
        <v>23475</v>
      </c>
      <c r="AA31" s="267">
        <f t="shared" si="5"/>
        <v>0.10459676221595128</v>
      </c>
    </row>
    <row r="32" spans="1:27" x14ac:dyDescent="0.2">
      <c r="A32" s="368" t="s">
        <v>32</v>
      </c>
      <c r="B32" s="431">
        <v>0</v>
      </c>
      <c r="C32" s="431"/>
      <c r="D32" s="13" t="s">
        <v>20</v>
      </c>
      <c r="E32" s="18">
        <f>Tabulados!AA60</f>
        <v>6</v>
      </c>
      <c r="F32" s="18">
        <f>Tabulados!AB60</f>
        <v>224</v>
      </c>
      <c r="G32" s="18">
        <f>Tabulados!AC60</f>
        <v>26</v>
      </c>
      <c r="H32" s="18">
        <f>Tabulados!AD60</f>
        <v>16</v>
      </c>
      <c r="I32" s="18">
        <f>Tabulados!AE60</f>
        <v>272</v>
      </c>
      <c r="J32" s="18">
        <f>Tabulados!AF60</f>
        <v>309.98</v>
      </c>
      <c r="K32" s="8"/>
      <c r="L32" s="8"/>
      <c r="M32" s="18">
        <f>Tabulados!S60</f>
        <v>2</v>
      </c>
      <c r="N32" s="18">
        <f>Tabulados!T60</f>
        <v>57</v>
      </c>
      <c r="O32" s="18">
        <f>Tabulados!U60</f>
        <v>6</v>
      </c>
      <c r="P32" s="18">
        <f>Tabulados!V60</f>
        <v>2</v>
      </c>
      <c r="Q32" s="18">
        <f>Tabulados!W60</f>
        <v>67</v>
      </c>
      <c r="R32" s="18">
        <f>Tabulados!X60</f>
        <v>73.66</v>
      </c>
      <c r="S32" s="12"/>
      <c r="T32" s="21">
        <f t="shared" si="0"/>
        <v>0.11940298507462686</v>
      </c>
      <c r="U32" s="21">
        <f t="shared" si="1"/>
        <v>2.9850746268656716E-2</v>
      </c>
      <c r="V32" s="18">
        <f t="shared" si="2"/>
        <v>272</v>
      </c>
      <c r="W32" s="18">
        <f t="shared" si="3"/>
        <v>309.98</v>
      </c>
      <c r="X32" s="155">
        <f>Tabulados!Z60</f>
        <v>0.83750000000000002</v>
      </c>
      <c r="Z32" s="269">
        <f t="shared" si="4"/>
        <v>558.33333333333337</v>
      </c>
      <c r="AA32" s="267">
        <f t="shared" si="5"/>
        <v>0.24632352941176472</v>
      </c>
    </row>
    <row r="33" spans="1:27" x14ac:dyDescent="0.2">
      <c r="A33" s="368"/>
      <c r="B33" s="431"/>
      <c r="C33" s="431"/>
      <c r="D33" s="13" t="s">
        <v>21</v>
      </c>
      <c r="E33" s="18">
        <f>Tabulados!AR60</f>
        <v>32</v>
      </c>
      <c r="F33" s="18">
        <f>Tabulados!AS60</f>
        <v>291</v>
      </c>
      <c r="G33" s="18">
        <f>Tabulados!AT60</f>
        <v>32</v>
      </c>
      <c r="H33" s="18">
        <f>Tabulados!AU60</f>
        <v>10</v>
      </c>
      <c r="I33" s="18">
        <f>Tabulados!AV60</f>
        <v>365</v>
      </c>
      <c r="J33" s="18">
        <f>Tabulados!AW60</f>
        <v>385.56</v>
      </c>
      <c r="K33" s="8"/>
      <c r="L33" s="8"/>
      <c r="M33" s="18">
        <f>Tabulados!AJ60</f>
        <v>1</v>
      </c>
      <c r="N33" s="18">
        <f>Tabulados!AK60</f>
        <v>30</v>
      </c>
      <c r="O33" s="18">
        <f>Tabulados!AL60</f>
        <v>4</v>
      </c>
      <c r="P33" s="18">
        <f>Tabulados!AM60</f>
        <v>0</v>
      </c>
      <c r="Q33" s="18">
        <f>Tabulados!AN60</f>
        <v>35</v>
      </c>
      <c r="R33" s="18">
        <f>Tabulados!AO60</f>
        <v>38.33</v>
      </c>
      <c r="S33" s="12"/>
      <c r="T33" s="21">
        <f t="shared" si="0"/>
        <v>0.11428571428571428</v>
      </c>
      <c r="U33" s="21">
        <f t="shared" si="1"/>
        <v>0</v>
      </c>
      <c r="V33" s="18">
        <f t="shared" si="2"/>
        <v>365</v>
      </c>
      <c r="W33" s="18">
        <f t="shared" si="3"/>
        <v>385.56</v>
      </c>
      <c r="X33" s="155">
        <f>Tabulados!AQ60</f>
        <v>0.625</v>
      </c>
      <c r="Z33" s="269">
        <f t="shared" si="4"/>
        <v>291.66666666666669</v>
      </c>
      <c r="AA33" s="267">
        <f t="shared" si="5"/>
        <v>9.5890410958904104E-2</v>
      </c>
    </row>
    <row r="34" spans="1:27" x14ac:dyDescent="0.2">
      <c r="A34" s="432" t="s">
        <v>33</v>
      </c>
      <c r="B34" s="433">
        <v>0</v>
      </c>
      <c r="C34" s="433"/>
      <c r="D34" s="38" t="s">
        <v>20</v>
      </c>
      <c r="E34" s="39">
        <f>Tabulados!AA61</f>
        <v>28</v>
      </c>
      <c r="F34" s="39">
        <f>Tabulados!AB61</f>
        <v>1064</v>
      </c>
      <c r="G34" s="39">
        <f>Tabulados!AC61</f>
        <v>105</v>
      </c>
      <c r="H34" s="39">
        <f>Tabulados!AD61</f>
        <v>32</v>
      </c>
      <c r="I34" s="39">
        <f>Tabulados!AE61</f>
        <v>1229</v>
      </c>
      <c r="J34" s="39">
        <f>Tabulados!AF61</f>
        <v>1347.24</v>
      </c>
      <c r="K34" s="8"/>
      <c r="L34" s="8"/>
      <c r="M34" s="37">
        <f>Tabulados!S61</f>
        <v>10</v>
      </c>
      <c r="N34" s="37">
        <f>Tabulados!T61</f>
        <v>371</v>
      </c>
      <c r="O34" s="37">
        <f>Tabulados!U61</f>
        <v>15</v>
      </c>
      <c r="P34" s="37">
        <f>Tabulados!V61</f>
        <v>3</v>
      </c>
      <c r="Q34" s="37">
        <f>Tabulados!W61</f>
        <v>399</v>
      </c>
      <c r="R34" s="37">
        <f>Tabulados!X61</f>
        <v>410.3</v>
      </c>
      <c r="S34" s="12"/>
      <c r="T34" s="19">
        <f t="shared" si="0"/>
        <v>4.5112781954887216E-2</v>
      </c>
      <c r="U34" s="19">
        <f t="shared" si="1"/>
        <v>7.5187969924812026E-3</v>
      </c>
      <c r="V34" s="20">
        <f t="shared" si="2"/>
        <v>1229</v>
      </c>
      <c r="W34" s="20">
        <f t="shared" si="3"/>
        <v>1347.24</v>
      </c>
      <c r="X34" s="154">
        <f>Tabulados!Z61</f>
        <v>0.76145038167938928</v>
      </c>
      <c r="Z34" s="269">
        <f t="shared" si="4"/>
        <v>3325</v>
      </c>
      <c r="AA34" s="267">
        <f t="shared" si="5"/>
        <v>0.32465419039869814</v>
      </c>
    </row>
    <row r="35" spans="1:27" x14ac:dyDescent="0.2">
      <c r="A35" s="432"/>
      <c r="B35" s="433"/>
      <c r="C35" s="433"/>
      <c r="D35" s="38" t="s">
        <v>21</v>
      </c>
      <c r="E35" s="39">
        <f>Tabulados!AR61</f>
        <v>69</v>
      </c>
      <c r="F35" s="39">
        <f>Tabulados!AS61</f>
        <v>2027</v>
      </c>
      <c r="G35" s="39">
        <f>Tabulados!AT61</f>
        <v>134</v>
      </c>
      <c r="H35" s="39">
        <f>Tabulados!AU61</f>
        <v>12</v>
      </c>
      <c r="I35" s="39">
        <f>Tabulados!AV61</f>
        <v>2242</v>
      </c>
      <c r="J35" s="39">
        <f>Tabulados!AW61</f>
        <v>2341.77</v>
      </c>
      <c r="K35" s="8"/>
      <c r="L35" s="8"/>
      <c r="M35" s="37">
        <f>Tabulados!AJ61</f>
        <v>5</v>
      </c>
      <c r="N35" s="37">
        <f>Tabulados!AK61</f>
        <v>254</v>
      </c>
      <c r="O35" s="37">
        <f>Tabulados!AL61</f>
        <v>12</v>
      </c>
      <c r="P35" s="37">
        <f>Tabulados!AM61</f>
        <v>0</v>
      </c>
      <c r="Q35" s="37">
        <f>Tabulados!AN61</f>
        <v>271</v>
      </c>
      <c r="R35" s="37">
        <f>Tabulados!AO61</f>
        <v>279.64999999999998</v>
      </c>
      <c r="S35" s="12"/>
      <c r="T35" s="19">
        <f t="shared" si="0"/>
        <v>4.4280442804428041E-2</v>
      </c>
      <c r="U35" s="19">
        <f t="shared" si="1"/>
        <v>0</v>
      </c>
      <c r="V35" s="20">
        <f t="shared" si="2"/>
        <v>2242</v>
      </c>
      <c r="W35" s="20">
        <f t="shared" si="3"/>
        <v>2341.77</v>
      </c>
      <c r="X35" s="154">
        <f>Tabulados!AQ61</f>
        <v>0.8162650602409639</v>
      </c>
      <c r="Z35" s="269">
        <f t="shared" si="4"/>
        <v>2258.3333333333335</v>
      </c>
      <c r="AA35" s="267">
        <f t="shared" si="5"/>
        <v>0.12087421944692239</v>
      </c>
    </row>
    <row r="36" spans="1:27" x14ac:dyDescent="0.2">
      <c r="A36" s="368" t="s">
        <v>34</v>
      </c>
      <c r="B36" s="431">
        <v>0</v>
      </c>
      <c r="C36" s="431"/>
      <c r="D36" s="13" t="s">
        <v>20</v>
      </c>
      <c r="E36" s="18">
        <f>Tabulados!AA62</f>
        <v>2853</v>
      </c>
      <c r="F36" s="18">
        <f>Tabulados!AB62</f>
        <v>19580</v>
      </c>
      <c r="G36" s="18">
        <f>Tabulados!AC62</f>
        <v>331</v>
      </c>
      <c r="H36" s="18">
        <f>Tabulados!AD62</f>
        <v>2581</v>
      </c>
      <c r="I36" s="18">
        <f>Tabulados!AE62</f>
        <v>25345</v>
      </c>
      <c r="J36" s="18">
        <f>Tabulados!AF62</f>
        <v>26345.49</v>
      </c>
      <c r="K36" s="8"/>
      <c r="L36" s="8"/>
      <c r="M36" s="18">
        <f>Tabulados!S62</f>
        <v>502</v>
      </c>
      <c r="N36" s="18">
        <f>Tabulados!T62</f>
        <v>3495</v>
      </c>
      <c r="O36" s="18">
        <f>Tabulados!U62</f>
        <v>34</v>
      </c>
      <c r="P36" s="18">
        <f>Tabulados!V62</f>
        <v>251</v>
      </c>
      <c r="Q36" s="18">
        <f>Tabulados!W62</f>
        <v>4282</v>
      </c>
      <c r="R36" s="18">
        <f>Tabulados!X62</f>
        <v>4230.66</v>
      </c>
      <c r="S36" s="12"/>
      <c r="T36" s="21">
        <f t="shared" si="0"/>
        <v>6.6557683325548803E-2</v>
      </c>
      <c r="U36" s="21">
        <f t="shared" si="1"/>
        <v>5.8617468472676321E-2</v>
      </c>
      <c r="V36" s="18">
        <f t="shared" si="2"/>
        <v>25345</v>
      </c>
      <c r="W36" s="18">
        <f t="shared" si="3"/>
        <v>26345.49</v>
      </c>
      <c r="X36" s="155">
        <f>Tabulados!Z62</f>
        <v>0.96441441441441444</v>
      </c>
      <c r="Z36" s="269">
        <f t="shared" si="4"/>
        <v>35683.333333333336</v>
      </c>
      <c r="AA36" s="267">
        <f t="shared" si="5"/>
        <v>0.16894851055434998</v>
      </c>
    </row>
    <row r="37" spans="1:27" x14ac:dyDescent="0.2">
      <c r="A37" s="368"/>
      <c r="B37" s="431"/>
      <c r="C37" s="431"/>
      <c r="D37" s="13" t="s">
        <v>21</v>
      </c>
      <c r="E37" s="18">
        <f>Tabulados!AR62</f>
        <v>5356</v>
      </c>
      <c r="F37" s="18">
        <f>Tabulados!AS62</f>
        <v>28767</v>
      </c>
      <c r="G37" s="18">
        <f>Tabulados!AT62</f>
        <v>348</v>
      </c>
      <c r="H37" s="18">
        <f>Tabulados!AU62</f>
        <v>2327</v>
      </c>
      <c r="I37" s="18">
        <f>Tabulados!AV62</f>
        <v>36798</v>
      </c>
      <c r="J37" s="18">
        <f>Tabulados!AW62</f>
        <v>35884.479999999996</v>
      </c>
      <c r="K37" s="8"/>
      <c r="L37" s="8"/>
      <c r="M37" s="18">
        <f>Tabulados!AJ62</f>
        <v>928</v>
      </c>
      <c r="N37" s="18">
        <f>Tabulados!AK62</f>
        <v>3078</v>
      </c>
      <c r="O37" s="18">
        <f>Tabulados!AL62</f>
        <v>31</v>
      </c>
      <c r="P37" s="18">
        <f>Tabulados!AM62</f>
        <v>147</v>
      </c>
      <c r="Q37" s="18">
        <f>Tabulados!AN62</f>
        <v>4184</v>
      </c>
      <c r="R37" s="18">
        <f>Tabulados!AO62</f>
        <v>3740.24</v>
      </c>
      <c r="S37" s="12"/>
      <c r="T37" s="21">
        <f t="shared" si="0"/>
        <v>4.2543021032504777E-2</v>
      </c>
      <c r="U37" s="21">
        <f t="shared" si="1"/>
        <v>3.5133843212237094E-2</v>
      </c>
      <c r="V37" s="18">
        <f t="shared" si="2"/>
        <v>36798</v>
      </c>
      <c r="W37" s="18">
        <f t="shared" si="3"/>
        <v>35884.479999999996</v>
      </c>
      <c r="X37" s="155">
        <f>Tabulados!AQ62</f>
        <v>0.94234234234234238</v>
      </c>
      <c r="Z37" s="269">
        <f t="shared" si="4"/>
        <v>34866.666666666672</v>
      </c>
      <c r="AA37" s="267">
        <f t="shared" si="5"/>
        <v>0.11370183162128376</v>
      </c>
    </row>
    <row r="38" spans="1:27" x14ac:dyDescent="0.2">
      <c r="A38" s="432" t="s">
        <v>35</v>
      </c>
      <c r="B38" s="433">
        <v>0</v>
      </c>
      <c r="C38" s="433"/>
      <c r="D38" s="38" t="s">
        <v>20</v>
      </c>
      <c r="E38" s="39">
        <f>Tabulados!AA63</f>
        <v>22</v>
      </c>
      <c r="F38" s="39">
        <f>Tabulados!AB63</f>
        <v>840</v>
      </c>
      <c r="G38" s="39">
        <f>Tabulados!AC63</f>
        <v>79</v>
      </c>
      <c r="H38" s="39">
        <f>Tabulados!AD63</f>
        <v>16</v>
      </c>
      <c r="I38" s="39">
        <f>Tabulados!AE63</f>
        <v>957</v>
      </c>
      <c r="J38" s="39">
        <f>Tabulados!AF63</f>
        <v>1037.26</v>
      </c>
      <c r="K38" s="8"/>
      <c r="L38" s="8"/>
      <c r="M38" s="37">
        <f>Tabulados!S63</f>
        <v>8</v>
      </c>
      <c r="N38" s="37">
        <f>Tabulados!T63</f>
        <v>314</v>
      </c>
      <c r="O38" s="37">
        <f>Tabulados!U63</f>
        <v>9</v>
      </c>
      <c r="P38" s="37">
        <f>Tabulados!V63</f>
        <v>1</v>
      </c>
      <c r="Q38" s="37">
        <f>Tabulados!W63</f>
        <v>332</v>
      </c>
      <c r="R38" s="37">
        <f>Tabulados!X63</f>
        <v>336.64</v>
      </c>
      <c r="S38" s="12"/>
      <c r="T38" s="19">
        <f t="shared" si="0"/>
        <v>3.0120481927710843E-2</v>
      </c>
      <c r="U38" s="19">
        <f t="shared" si="1"/>
        <v>3.0120481927710845E-3</v>
      </c>
      <c r="V38" s="20">
        <f t="shared" si="2"/>
        <v>957</v>
      </c>
      <c r="W38" s="20">
        <f t="shared" si="3"/>
        <v>1037.26</v>
      </c>
      <c r="X38" s="154">
        <f>Tabulados!Z63</f>
        <v>0.74774774774774777</v>
      </c>
      <c r="Z38" s="269">
        <f t="shared" si="4"/>
        <v>2766.666666666667</v>
      </c>
      <c r="AA38" s="267">
        <f t="shared" si="5"/>
        <v>0.34691745036572624</v>
      </c>
    </row>
    <row r="39" spans="1:27" x14ac:dyDescent="0.2">
      <c r="A39" s="432"/>
      <c r="B39" s="433"/>
      <c r="C39" s="433"/>
      <c r="D39" s="38" t="s">
        <v>21</v>
      </c>
      <c r="E39" s="39">
        <f>Tabulados!AR63</f>
        <v>37</v>
      </c>
      <c r="F39" s="39">
        <f>Tabulados!AS63</f>
        <v>1736</v>
      </c>
      <c r="G39" s="39">
        <f>Tabulados!AT63</f>
        <v>102</v>
      </c>
      <c r="H39" s="39">
        <f>Tabulados!AU63</f>
        <v>2</v>
      </c>
      <c r="I39" s="39">
        <f>Tabulados!AV63</f>
        <v>1877</v>
      </c>
      <c r="J39" s="39">
        <f>Tabulados!AW63</f>
        <v>1956.21</v>
      </c>
      <c r="K39" s="8"/>
      <c r="L39" s="8"/>
      <c r="M39" s="37">
        <f>Tabulados!AJ63</f>
        <v>4</v>
      </c>
      <c r="N39" s="37">
        <f>Tabulados!AK63</f>
        <v>224</v>
      </c>
      <c r="O39" s="37">
        <f>Tabulados!AL63</f>
        <v>8</v>
      </c>
      <c r="P39" s="37">
        <f>Tabulados!AM63</f>
        <v>0</v>
      </c>
      <c r="Q39" s="37">
        <f>Tabulados!AN63</f>
        <v>236</v>
      </c>
      <c r="R39" s="37">
        <f>Tabulados!AO63</f>
        <v>241.32</v>
      </c>
      <c r="S39" s="12"/>
      <c r="T39" s="19">
        <f t="shared" si="0"/>
        <v>3.3898305084745763E-2</v>
      </c>
      <c r="U39" s="19">
        <f t="shared" si="1"/>
        <v>0</v>
      </c>
      <c r="V39" s="20">
        <f t="shared" si="2"/>
        <v>1877</v>
      </c>
      <c r="W39" s="20">
        <f t="shared" si="3"/>
        <v>1956.21</v>
      </c>
      <c r="X39" s="154">
        <f>Tabulados!AQ63</f>
        <v>0.85507246376811596</v>
      </c>
      <c r="Z39" s="269">
        <f t="shared" si="4"/>
        <v>1966.6666666666667</v>
      </c>
      <c r="AA39" s="267">
        <f t="shared" si="5"/>
        <v>0.12573255194459243</v>
      </c>
    </row>
    <row r="40" spans="1:27" x14ac:dyDescent="0.2">
      <c r="A40" s="368" t="s">
        <v>36</v>
      </c>
      <c r="B40" s="431">
        <v>0</v>
      </c>
      <c r="C40" s="431"/>
      <c r="D40" s="13" t="s">
        <v>20</v>
      </c>
      <c r="E40" s="18">
        <f>Tabulados!AA64</f>
        <v>0</v>
      </c>
      <c r="F40" s="18">
        <f>Tabulados!AB64</f>
        <v>0</v>
      </c>
      <c r="G40" s="18">
        <f>Tabulados!AC64</f>
        <v>0</v>
      </c>
      <c r="H40" s="18">
        <f>Tabulados!AD64</f>
        <v>0</v>
      </c>
      <c r="I40" s="18">
        <f>Tabulados!AE64</f>
        <v>0</v>
      </c>
      <c r="J40" s="18">
        <f>Tabulados!AF64</f>
        <v>0</v>
      </c>
      <c r="K40" s="8"/>
      <c r="L40" s="8"/>
      <c r="M40" s="18">
        <f>Tabulados!S64</f>
        <v>0</v>
      </c>
      <c r="N40" s="18">
        <f>Tabulados!T64</f>
        <v>0</v>
      </c>
      <c r="O40" s="18">
        <f>Tabulados!U64</f>
        <v>0</v>
      </c>
      <c r="P40" s="18">
        <f>Tabulados!V64</f>
        <v>0</v>
      </c>
      <c r="Q40" s="18">
        <f>Tabulados!W64</f>
        <v>0</v>
      </c>
      <c r="R40" s="18">
        <f>Tabulados!X64</f>
        <v>0</v>
      </c>
      <c r="S40" s="12"/>
      <c r="T40" s="21">
        <f t="shared" si="0"/>
        <v>0</v>
      </c>
      <c r="U40" s="21">
        <f t="shared" si="1"/>
        <v>0</v>
      </c>
      <c r="V40" s="18">
        <f t="shared" si="2"/>
        <v>0</v>
      </c>
      <c r="W40" s="18">
        <f t="shared" si="3"/>
        <v>0</v>
      </c>
      <c r="X40" s="155">
        <f>Tabulados!Z64</f>
        <v>0</v>
      </c>
      <c r="Z40" s="269">
        <f t="shared" si="4"/>
        <v>0</v>
      </c>
      <c r="AA40" s="267">
        <f t="shared" si="5"/>
        <v>0</v>
      </c>
    </row>
    <row r="41" spans="1:27" x14ac:dyDescent="0.2">
      <c r="A41" s="368"/>
      <c r="B41" s="431"/>
      <c r="C41" s="431"/>
      <c r="D41" s="13" t="s">
        <v>21</v>
      </c>
      <c r="E41" s="18">
        <f>Tabulados!AR64</f>
        <v>0</v>
      </c>
      <c r="F41" s="18">
        <f>Tabulados!AS64</f>
        <v>0</v>
      </c>
      <c r="G41" s="18">
        <f>Tabulados!AT64</f>
        <v>0</v>
      </c>
      <c r="H41" s="18">
        <f>Tabulados!AU64</f>
        <v>0</v>
      </c>
      <c r="I41" s="18">
        <f>Tabulados!AV64</f>
        <v>0</v>
      </c>
      <c r="J41" s="18">
        <f>Tabulados!AW64</f>
        <v>0</v>
      </c>
      <c r="K41" s="8"/>
      <c r="L41" s="8"/>
      <c r="M41" s="18">
        <f>Tabulados!AJ64</f>
        <v>0</v>
      </c>
      <c r="N41" s="18">
        <f>Tabulados!AK64</f>
        <v>0</v>
      </c>
      <c r="O41" s="18">
        <f>Tabulados!AL64</f>
        <v>0</v>
      </c>
      <c r="P41" s="18">
        <f>Tabulados!AM64</f>
        <v>0</v>
      </c>
      <c r="Q41" s="18">
        <f>Tabulados!AN64</f>
        <v>0</v>
      </c>
      <c r="R41" s="18">
        <f>Tabulados!AO64</f>
        <v>0</v>
      </c>
      <c r="S41" s="12"/>
      <c r="T41" s="21">
        <f t="shared" si="0"/>
        <v>0</v>
      </c>
      <c r="U41" s="21">
        <f t="shared" si="1"/>
        <v>0</v>
      </c>
      <c r="V41" s="18">
        <f t="shared" si="2"/>
        <v>0</v>
      </c>
      <c r="W41" s="18">
        <f t="shared" si="3"/>
        <v>0</v>
      </c>
      <c r="X41" s="155">
        <f>Tabulados!AQ64</f>
        <v>0</v>
      </c>
      <c r="Z41" s="270">
        <f t="shared" si="4"/>
        <v>0</v>
      </c>
      <c r="AA41" s="271">
        <f t="shared" si="5"/>
        <v>0</v>
      </c>
    </row>
    <row r="42" spans="1:27" x14ac:dyDescent="0.2">
      <c r="H42" s="12"/>
    </row>
    <row r="43" spans="1:27" x14ac:dyDescent="0.2">
      <c r="A43" s="440" t="s">
        <v>139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2"/>
      <c r="M43" s="405" t="s">
        <v>63</v>
      </c>
      <c r="N43" s="406"/>
      <c r="O43" s="406"/>
      <c r="P43" s="406"/>
      <c r="Q43" s="406"/>
      <c r="R43" s="406"/>
      <c r="S43" s="406"/>
      <c r="T43" s="406"/>
      <c r="U43" s="406"/>
      <c r="V43" s="406"/>
      <c r="W43" s="407"/>
    </row>
    <row r="44" spans="1:27" ht="12" customHeight="1" x14ac:dyDescent="0.2">
      <c r="A44" s="445" t="s">
        <v>67</v>
      </c>
      <c r="B44" s="446"/>
      <c r="C44" s="446"/>
      <c r="D44" s="443" t="s">
        <v>3</v>
      </c>
      <c r="E44" s="443" t="s">
        <v>2</v>
      </c>
      <c r="F44" s="443" t="s">
        <v>68</v>
      </c>
      <c r="G44" s="443" t="s">
        <v>10</v>
      </c>
      <c r="H44" s="443" t="s">
        <v>11</v>
      </c>
      <c r="I44" s="443" t="s">
        <v>12</v>
      </c>
      <c r="J44" s="438" t="s">
        <v>70</v>
      </c>
      <c r="K44" s="439"/>
      <c r="M44" s="408" t="s">
        <v>67</v>
      </c>
      <c r="N44" s="409"/>
      <c r="O44" s="409"/>
      <c r="P44" s="412" t="s">
        <v>3</v>
      </c>
      <c r="Q44" s="412" t="s">
        <v>2</v>
      </c>
      <c r="R44" s="412" t="s">
        <v>68</v>
      </c>
      <c r="S44" s="412" t="s">
        <v>10</v>
      </c>
      <c r="T44" s="412" t="s">
        <v>11</v>
      </c>
      <c r="U44" s="412" t="s">
        <v>12</v>
      </c>
      <c r="V44" s="403" t="s">
        <v>70</v>
      </c>
      <c r="W44" s="404"/>
    </row>
    <row r="45" spans="1:27" ht="22.5" x14ac:dyDescent="0.2">
      <c r="A45" s="447"/>
      <c r="B45" s="448"/>
      <c r="C45" s="448"/>
      <c r="D45" s="444"/>
      <c r="E45" s="444"/>
      <c r="F45" s="444"/>
      <c r="G45" s="444"/>
      <c r="H45" s="444"/>
      <c r="I45" s="444"/>
      <c r="J45" s="199" t="s">
        <v>69</v>
      </c>
      <c r="K45" s="40" t="s">
        <v>62</v>
      </c>
      <c r="M45" s="410"/>
      <c r="N45" s="411"/>
      <c r="O45" s="411"/>
      <c r="P45" s="413"/>
      <c r="Q45" s="413"/>
      <c r="R45" s="413"/>
      <c r="S45" s="413"/>
      <c r="T45" s="413"/>
      <c r="U45" s="413"/>
      <c r="V45" s="205" t="s">
        <v>69</v>
      </c>
      <c r="W45" s="245" t="s">
        <v>62</v>
      </c>
    </row>
    <row r="46" spans="1:27" ht="17.25" customHeight="1" x14ac:dyDescent="0.2">
      <c r="A46" s="183" t="s">
        <v>20</v>
      </c>
      <c r="B46" s="415" t="s">
        <v>64</v>
      </c>
      <c r="C46" s="401"/>
      <c r="D46" s="17">
        <f t="shared" ref="D46:I47" si="6">E10+E12+E14+E16+E18+E20+E22+E24+E26+E28+E30+E32+E34+E36+E38+E40</f>
        <v>21661</v>
      </c>
      <c r="E46" s="17">
        <f t="shared" si="6"/>
        <v>127742</v>
      </c>
      <c r="F46" s="17">
        <f t="shared" si="6"/>
        <v>1836</v>
      </c>
      <c r="G46" s="17">
        <f t="shared" si="6"/>
        <v>15897</v>
      </c>
      <c r="H46" s="17">
        <f>I10+I12+I14+I16+I18+I20+I22+I24+I26+I28+I30+I32+I34+I36+I38+I40</f>
        <v>167136</v>
      </c>
      <c r="I46" s="17">
        <f t="shared" si="6"/>
        <v>170356.13</v>
      </c>
      <c r="J46" s="21">
        <f>IFERROR((F46+G46)/H46,0)</f>
        <v>0.10609922458357265</v>
      </c>
      <c r="K46" s="21">
        <f>IFERROR(G46/H46,0)</f>
        <v>9.5114158529580703E-2</v>
      </c>
      <c r="M46" s="13" t="s">
        <v>20</v>
      </c>
      <c r="N46" s="401" t="str">
        <f>TEXT(P7,"hh:mm")&amp;" às "&amp;TEXT(R7,"hh:mm")</f>
        <v>06:45 às 07:45</v>
      </c>
      <c r="O46" s="401"/>
      <c r="P46" s="31">
        <f t="shared" ref="P46:U47" si="7">M10+M12+M14+M16+M18+M20+M22+M24+M26+M28+M30+M32+M34+M36+M38+M40</f>
        <v>4437</v>
      </c>
      <c r="Q46" s="31">
        <f t="shared" si="7"/>
        <v>21432</v>
      </c>
      <c r="R46" s="31">
        <f t="shared" si="7"/>
        <v>200</v>
      </c>
      <c r="S46" s="31">
        <f t="shared" si="7"/>
        <v>1461</v>
      </c>
      <c r="T46" s="31">
        <f t="shared" si="7"/>
        <v>27530</v>
      </c>
      <c r="U46" s="31">
        <f t="shared" si="7"/>
        <v>26218.21</v>
      </c>
      <c r="V46" s="21">
        <f>IFERROR((R46+S46)/T46,0)</f>
        <v>6.0334180893570649E-2</v>
      </c>
      <c r="W46" s="21">
        <f>IFERROR(S46/T46,0)</f>
        <v>5.3069378859426079E-2</v>
      </c>
    </row>
    <row r="47" spans="1:27" ht="17.25" customHeight="1" x14ac:dyDescent="0.2">
      <c r="A47" s="253" t="s">
        <v>21</v>
      </c>
      <c r="B47" s="414" t="s">
        <v>65</v>
      </c>
      <c r="C47" s="414"/>
      <c r="D47" s="254">
        <f t="shared" si="6"/>
        <v>30092</v>
      </c>
      <c r="E47" s="254">
        <f t="shared" si="6"/>
        <v>193627</v>
      </c>
      <c r="F47" s="254">
        <f t="shared" si="6"/>
        <v>2000</v>
      </c>
      <c r="G47" s="254">
        <f t="shared" si="6"/>
        <v>15688</v>
      </c>
      <c r="H47" s="254">
        <f t="shared" si="6"/>
        <v>241407</v>
      </c>
      <c r="I47" s="254">
        <f t="shared" si="6"/>
        <v>238933.36000000002</v>
      </c>
      <c r="J47" s="255">
        <f>IFERROR((F47+G47)/H47,0)</f>
        <v>7.3270451975294831E-2</v>
      </c>
      <c r="K47" s="255">
        <f>IFERROR(G47/H47,0)</f>
        <v>6.4985688070354208E-2</v>
      </c>
      <c r="M47" s="36" t="s">
        <v>21</v>
      </c>
      <c r="N47" s="402" t="str">
        <f>TEXT(P8,"hh:mm")&amp;" às "&amp;TEXT(R8,"hh:mm")</f>
        <v>17:30 às 18:30</v>
      </c>
      <c r="O47" s="402"/>
      <c r="P47" s="41">
        <f t="shared" si="7"/>
        <v>4732</v>
      </c>
      <c r="Q47" s="41">
        <f t="shared" si="7"/>
        <v>20231</v>
      </c>
      <c r="R47" s="41">
        <f t="shared" si="7"/>
        <v>170</v>
      </c>
      <c r="S47" s="41">
        <f t="shared" si="7"/>
        <v>908</v>
      </c>
      <c r="T47" s="41">
        <f t="shared" si="7"/>
        <v>26041</v>
      </c>
      <c r="U47" s="41">
        <f t="shared" si="7"/>
        <v>23948.560000000005</v>
      </c>
      <c r="V47" s="184">
        <f>IFERROR((R47+S47)/T47,0)</f>
        <v>4.1396259744249451E-2</v>
      </c>
      <c r="W47" s="184">
        <f>IFERROR(S47/T47,0)</f>
        <v>3.486809262317115E-2</v>
      </c>
    </row>
    <row r="48" spans="1:27" x14ac:dyDescent="0.2">
      <c r="A48" s="343" t="s">
        <v>200</v>
      </c>
      <c r="B48" s="420" t="s">
        <v>201</v>
      </c>
      <c r="C48" s="421"/>
      <c r="D48" s="256">
        <f>SUM(D46:D47)</f>
        <v>51753</v>
      </c>
      <c r="E48" s="256">
        <f t="shared" ref="E48:I48" si="8">SUM(E46:E47)</f>
        <v>321369</v>
      </c>
      <c r="F48" s="256">
        <f t="shared" si="8"/>
        <v>3836</v>
      </c>
      <c r="G48" s="256">
        <f t="shared" si="8"/>
        <v>31585</v>
      </c>
      <c r="H48" s="256">
        <f t="shared" si="8"/>
        <v>408543</v>
      </c>
      <c r="I48" s="256">
        <f t="shared" si="8"/>
        <v>409289.49</v>
      </c>
      <c r="J48" s="257">
        <f>IFERROR((F48+G48)/H48,0)</f>
        <v>8.6700787921956804E-2</v>
      </c>
      <c r="K48" s="257">
        <f>IFERROR(G48/H48,0)</f>
        <v>7.7311323410265254E-2</v>
      </c>
    </row>
    <row r="49" spans="1:18" x14ac:dyDescent="0.2">
      <c r="D49" s="225"/>
      <c r="E49" s="225"/>
      <c r="F49" s="225"/>
      <c r="G49" s="225"/>
      <c r="H49" s="225"/>
      <c r="I49" s="225"/>
    </row>
    <row r="50" spans="1:18" x14ac:dyDescent="0.2">
      <c r="A50" s="272" t="s">
        <v>150</v>
      </c>
      <c r="L50" s="10"/>
      <c r="M50" s="11"/>
      <c r="N50" s="9"/>
      <c r="O50" s="9"/>
      <c r="P50" s="9"/>
      <c r="Q50" s="9"/>
      <c r="R50" s="9"/>
    </row>
    <row r="51" spans="1:18" x14ac:dyDescent="0.2">
      <c r="A51" s="416" t="s">
        <v>151</v>
      </c>
      <c r="B51" s="417"/>
      <c r="C51" s="182" t="s">
        <v>202</v>
      </c>
      <c r="D51" s="181">
        <f>'PLAN Veic'!AS2</f>
        <v>4.1666666666666664E-2</v>
      </c>
      <c r="E51" s="418">
        <f>'PLAN Veic'!AQ2</f>
        <v>43860</v>
      </c>
      <c r="F51" s="418"/>
      <c r="G51" s="418"/>
      <c r="H51" s="418"/>
      <c r="I51" s="419"/>
      <c r="J51" s="200"/>
    </row>
    <row r="52" spans="1:18" x14ac:dyDescent="0.2">
      <c r="A52" s="416"/>
      <c r="B52" s="417"/>
      <c r="C52" s="25" t="s">
        <v>203</v>
      </c>
      <c r="D52" s="181">
        <f>'PLAN Veic'!AS3</f>
        <v>4.1666666666666664E-2</v>
      </c>
      <c r="E52" s="418">
        <f>'PLAN Veic'!AQ3</f>
        <v>43861</v>
      </c>
      <c r="F52" s="418"/>
      <c r="G52" s="418"/>
      <c r="H52" s="418"/>
      <c r="I52" s="419"/>
      <c r="J52" s="200"/>
    </row>
  </sheetData>
  <mergeCells count="77">
    <mergeCell ref="J44:K44"/>
    <mergeCell ref="A43:K43"/>
    <mergeCell ref="I44:I45"/>
    <mergeCell ref="H44:H45"/>
    <mergeCell ref="G44:G45"/>
    <mergeCell ref="F44:F45"/>
    <mergeCell ref="E44:E45"/>
    <mergeCell ref="D44:D45"/>
    <mergeCell ref="A44:C45"/>
    <mergeCell ref="A40:A41"/>
    <mergeCell ref="B40:C41"/>
    <mergeCell ref="A36:A37"/>
    <mergeCell ref="B36:C37"/>
    <mergeCell ref="A38:A39"/>
    <mergeCell ref="B38:C39"/>
    <mergeCell ref="A32:A33"/>
    <mergeCell ref="B32:C33"/>
    <mergeCell ref="A34:A35"/>
    <mergeCell ref="B34:C35"/>
    <mergeCell ref="A28:A29"/>
    <mergeCell ref="B28:C29"/>
    <mergeCell ref="A30:A31"/>
    <mergeCell ref="B30:C31"/>
    <mergeCell ref="A16:A17"/>
    <mergeCell ref="B16:C17"/>
    <mergeCell ref="A10:A11"/>
    <mergeCell ref="B10:C11"/>
    <mergeCell ref="A7:D9"/>
    <mergeCell ref="F1:M1"/>
    <mergeCell ref="A24:A25"/>
    <mergeCell ref="B24:C25"/>
    <mergeCell ref="A26:A27"/>
    <mergeCell ref="B26:C27"/>
    <mergeCell ref="A22:A23"/>
    <mergeCell ref="B22:C23"/>
    <mergeCell ref="E7:G8"/>
    <mergeCell ref="A18:A19"/>
    <mergeCell ref="B18:C19"/>
    <mergeCell ref="A20:A21"/>
    <mergeCell ref="B20:C21"/>
    <mergeCell ref="A12:A13"/>
    <mergeCell ref="B12:C13"/>
    <mergeCell ref="A14:A15"/>
    <mergeCell ref="B14:C15"/>
    <mergeCell ref="Z7:AA7"/>
    <mergeCell ref="X7:X9"/>
    <mergeCell ref="P1:Q1"/>
    <mergeCell ref="R1:S1"/>
    <mergeCell ref="P2:Q2"/>
    <mergeCell ref="R2:S2"/>
    <mergeCell ref="P3:Q3"/>
    <mergeCell ref="R3:S3"/>
    <mergeCell ref="U1:AF1"/>
    <mergeCell ref="U2:AF2"/>
    <mergeCell ref="U3:AF3"/>
    <mergeCell ref="I7:J7"/>
    <mergeCell ref="M7:O8"/>
    <mergeCell ref="T7:U8"/>
    <mergeCell ref="V7:W8"/>
    <mergeCell ref="I8:J8"/>
    <mergeCell ref="B47:C47"/>
    <mergeCell ref="B46:C46"/>
    <mergeCell ref="A51:B52"/>
    <mergeCell ref="E51:I51"/>
    <mergeCell ref="E52:I52"/>
    <mergeCell ref="B48:C48"/>
    <mergeCell ref="N46:O46"/>
    <mergeCell ref="N47:O47"/>
    <mergeCell ref="V44:W44"/>
    <mergeCell ref="M43:W43"/>
    <mergeCell ref="M44:O45"/>
    <mergeCell ref="P44:P45"/>
    <mergeCell ref="Q44:Q45"/>
    <mergeCell ref="R44:R45"/>
    <mergeCell ref="S44:S45"/>
    <mergeCell ref="T44:T45"/>
    <mergeCell ref="U44:U45"/>
  </mergeCells>
  <conditionalFormatting sqref="X10">
    <cfRule type="cellIs" dxfId="0" priority="1" stopIfTrue="1" operator="equal">
      <formula>"x"</formula>
    </cfRule>
  </conditionalFormatting>
  <printOptions horizontalCentered="1"/>
  <pageMargins left="0.51181102362204722" right="0.78740157480314965" top="0.59055118110236227" bottom="0.59055118110236227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65"/>
  <sheetViews>
    <sheetView zoomScaleNormal="100" zoomScaleSheetLayoutView="100" workbookViewId="0">
      <selection activeCell="A2" sqref="A2"/>
    </sheetView>
  </sheetViews>
  <sheetFormatPr defaultRowHeight="14.25" x14ac:dyDescent="0.2"/>
  <cols>
    <col min="1" max="6" width="5.7109375" style="246" customWidth="1"/>
    <col min="7" max="7" width="6.42578125" style="246" customWidth="1"/>
    <col min="8" max="8" width="6.140625" style="246" customWidth="1"/>
    <col min="9" max="9" width="6.28515625" style="246" customWidth="1"/>
    <col min="10" max="15" width="5.7109375" style="246" customWidth="1"/>
    <col min="16" max="16" width="6" style="246" customWidth="1"/>
    <col min="17" max="25" width="5.7109375" style="246" customWidth="1"/>
    <col min="26" max="26" width="6.7109375" style="246" customWidth="1"/>
    <col min="27" max="36" width="5.7109375" style="246" customWidth="1"/>
    <col min="37" max="37" width="6" style="246" customWidth="1"/>
    <col min="38" max="41" width="5.7109375" style="246" customWidth="1"/>
    <col min="42" max="42" width="6.42578125" style="246" customWidth="1"/>
    <col min="43" max="43" width="6" style="246" customWidth="1"/>
    <col min="44" max="57" width="5.7109375" style="246" customWidth="1"/>
    <col min="58" max="16384" width="9.140625" style="246"/>
  </cols>
  <sheetData>
    <row r="1" spans="1:50" ht="18" customHeight="1" x14ac:dyDescent="0.2">
      <c r="A1" s="47"/>
      <c r="B1" s="47"/>
      <c r="C1" s="4"/>
      <c r="D1" s="4"/>
      <c r="H1" s="396" t="s">
        <v>17</v>
      </c>
      <c r="I1" s="397"/>
      <c r="J1" s="397"/>
      <c r="K1" s="397"/>
      <c r="L1" s="397"/>
      <c r="M1" s="397"/>
      <c r="N1" s="397"/>
      <c r="O1" s="398"/>
      <c r="S1" s="247"/>
      <c r="T1" s="399" t="s">
        <v>16</v>
      </c>
      <c r="U1" s="400"/>
      <c r="V1" s="399" t="s">
        <v>8</v>
      </c>
      <c r="W1" s="400"/>
      <c r="AI1" s="372" t="s">
        <v>15</v>
      </c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</row>
    <row r="2" spans="1:50" x14ac:dyDescent="0.2">
      <c r="A2" s="47"/>
      <c r="B2" s="47"/>
      <c r="C2" s="4"/>
      <c r="D2" s="4"/>
      <c r="E2" s="4"/>
      <c r="H2" s="361">
        <v>1</v>
      </c>
      <c r="I2" s="251">
        <v>2</v>
      </c>
      <c r="J2" s="251">
        <v>3</v>
      </c>
      <c r="K2" s="251">
        <v>4</v>
      </c>
      <c r="L2" s="251">
        <v>5</v>
      </c>
      <c r="M2" s="251">
        <v>6</v>
      </c>
      <c r="N2" s="251">
        <v>7</v>
      </c>
      <c r="O2" s="362">
        <v>8</v>
      </c>
      <c r="S2" s="149" t="s">
        <v>199</v>
      </c>
      <c r="T2" s="392">
        <f>'PLAN Veic'!AQ2</f>
        <v>43860</v>
      </c>
      <c r="U2" s="393"/>
      <c r="V2" s="394">
        <f>'PLAN Veic'!AS2</f>
        <v>4.1666666666666664E-2</v>
      </c>
      <c r="W2" s="395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</row>
    <row r="3" spans="1:50" x14ac:dyDescent="0.2">
      <c r="A3" s="47"/>
      <c r="B3" s="47"/>
      <c r="C3" s="4"/>
      <c r="D3" s="4"/>
      <c r="H3" s="363">
        <v>9</v>
      </c>
      <c r="I3" s="364">
        <v>10</v>
      </c>
      <c r="J3" s="364">
        <v>11</v>
      </c>
      <c r="K3" s="364">
        <v>12</v>
      </c>
      <c r="L3" s="364">
        <v>13</v>
      </c>
      <c r="M3" s="364">
        <v>14</v>
      </c>
      <c r="N3" s="364">
        <v>15</v>
      </c>
      <c r="O3" s="365">
        <v>16</v>
      </c>
      <c r="S3" s="150" t="s">
        <v>198</v>
      </c>
      <c r="T3" s="392">
        <f>'PLAN Veic'!AQ3</f>
        <v>43861</v>
      </c>
      <c r="U3" s="393"/>
      <c r="V3" s="394">
        <f>'PLAN Veic'!AS3</f>
        <v>4.1666666666666664E-2</v>
      </c>
      <c r="W3" s="395"/>
      <c r="AI3" s="458" t="str">
        <f>CONCATENATE("Cruzamento: ",'PLAN Veic'!AZ2,"   -   ",'PLAN Veic'!BE2)</f>
        <v xml:space="preserve">Cruzamento:    -   Av. dos Estados, rotatória SESI </v>
      </c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</row>
    <row r="4" spans="1:50" x14ac:dyDescent="0.2">
      <c r="AI4" s="318" t="str">
        <f>'PLAN Veic'!AW3</f>
        <v>REV00</v>
      </c>
      <c r="AJ4" s="318"/>
      <c r="AK4" s="318"/>
      <c r="AL4" s="318"/>
      <c r="AM4" s="318"/>
      <c r="AN4" s="318"/>
      <c r="AO4" s="318"/>
      <c r="AP4" s="318"/>
      <c r="AQ4" s="340" t="str">
        <f ca="1">MID(CELL("filename",A1),FIND("]",CELL("filename",A1))+1,LEN(CELL("filename",A1) ))</f>
        <v>Tabulados</v>
      </c>
      <c r="AR4" s="318"/>
      <c r="AS4" s="318"/>
      <c r="AT4" s="318"/>
      <c r="AU4" s="318"/>
      <c r="AV4" s="318"/>
      <c r="AW4" s="318"/>
      <c r="AX4" s="322" t="str">
        <f>CONCATENATE('PLAN Veic'!BM3,'PLAN Veic'!BN3)</f>
        <v>Jan/2020</v>
      </c>
    </row>
    <row r="5" spans="1:50" x14ac:dyDescent="0.2">
      <c r="G5" s="275"/>
    </row>
    <row r="6" spans="1:50" x14ac:dyDescent="0.2">
      <c r="G6" s="275"/>
    </row>
    <row r="7" spans="1:50" x14ac:dyDescent="0.2">
      <c r="G7" s="275"/>
    </row>
    <row r="8" spans="1:50" x14ac:dyDescent="0.2">
      <c r="G8" s="275"/>
    </row>
    <row r="9" spans="1:50" x14ac:dyDescent="0.2">
      <c r="G9" s="275"/>
      <c r="H9" s="275"/>
      <c r="I9" s="275"/>
      <c r="J9" s="275"/>
      <c r="K9" s="275"/>
      <c r="L9" s="275"/>
      <c r="M9" s="275"/>
      <c r="N9" s="275"/>
      <c r="O9" s="275"/>
      <c r="P9" s="275"/>
    </row>
    <row r="10" spans="1:50" x14ac:dyDescent="0.2">
      <c r="G10" s="275"/>
      <c r="H10" s="275"/>
      <c r="I10" s="275"/>
      <c r="J10" s="275"/>
      <c r="K10" s="275"/>
      <c r="L10" s="275"/>
      <c r="M10" s="275"/>
      <c r="N10" s="275"/>
      <c r="O10" s="275"/>
      <c r="P10" s="275"/>
    </row>
    <row r="11" spans="1:50" x14ac:dyDescent="0.2">
      <c r="A11" s="51"/>
      <c r="B11" s="51"/>
      <c r="C11" s="12"/>
      <c r="D11" s="12"/>
      <c r="E11" s="12"/>
      <c r="P11" s="12"/>
      <c r="Q11" s="275"/>
      <c r="R11" s="12"/>
      <c r="S11" s="12"/>
      <c r="T11" s="12"/>
      <c r="AI11" s="12"/>
      <c r="AJ11" s="12"/>
      <c r="AK11" s="275"/>
      <c r="AL11" s="12"/>
      <c r="AM11" s="12"/>
      <c r="AN11" s="12"/>
      <c r="AO11" s="12"/>
      <c r="AP11" s="275"/>
      <c r="AQ11" s="12"/>
      <c r="AR11" s="12"/>
      <c r="AS11" s="12"/>
      <c r="AT11" s="12"/>
      <c r="AU11" s="12"/>
      <c r="AV11" s="12"/>
      <c r="AW11" s="12"/>
      <c r="AX11" s="12"/>
    </row>
    <row r="12" spans="1:50" ht="15" x14ac:dyDescent="0.2">
      <c r="A12" s="147" t="s">
        <v>142</v>
      </c>
      <c r="H12" s="12"/>
      <c r="AR12" s="276"/>
    </row>
    <row r="13" spans="1:50" x14ac:dyDescent="0.2">
      <c r="A13" s="464" t="s">
        <v>0</v>
      </c>
      <c r="B13" s="465"/>
      <c r="C13" s="466" t="s">
        <v>1</v>
      </c>
      <c r="D13" s="467"/>
      <c r="E13" s="467"/>
      <c r="F13" s="468"/>
      <c r="G13" s="469" t="s">
        <v>4</v>
      </c>
      <c r="H13" s="467"/>
      <c r="I13" s="467"/>
      <c r="J13" s="470"/>
      <c r="K13" s="466" t="s">
        <v>5</v>
      </c>
      <c r="L13" s="467"/>
      <c r="M13" s="467"/>
      <c r="N13" s="468"/>
      <c r="O13" s="469" t="s">
        <v>6</v>
      </c>
      <c r="P13" s="467"/>
      <c r="Q13" s="467"/>
      <c r="R13" s="468"/>
      <c r="U13" s="452" t="s">
        <v>0</v>
      </c>
      <c r="V13" s="453"/>
      <c r="W13" s="452" t="s">
        <v>93</v>
      </c>
      <c r="X13" s="454"/>
      <c r="Y13" s="454"/>
      <c r="Z13" s="453"/>
      <c r="AD13" s="455" t="s">
        <v>143</v>
      </c>
      <c r="AE13" s="456"/>
      <c r="AF13" s="456"/>
      <c r="AG13" s="456"/>
      <c r="AH13" s="457"/>
    </row>
    <row r="14" spans="1:50" x14ac:dyDescent="0.2">
      <c r="A14" s="71" t="s">
        <v>74</v>
      </c>
      <c r="B14" s="72" t="s">
        <v>75</v>
      </c>
      <c r="C14" s="58" t="s">
        <v>3</v>
      </c>
      <c r="D14" s="45" t="s">
        <v>2</v>
      </c>
      <c r="E14" s="45" t="s">
        <v>9</v>
      </c>
      <c r="F14" s="59" t="s">
        <v>10</v>
      </c>
      <c r="G14" s="55" t="s">
        <v>3</v>
      </c>
      <c r="H14" s="173" t="s">
        <v>2</v>
      </c>
      <c r="I14" s="45" t="s">
        <v>9</v>
      </c>
      <c r="J14" s="100" t="s">
        <v>10</v>
      </c>
      <c r="K14" s="58" t="s">
        <v>3</v>
      </c>
      <c r="L14" s="45" t="s">
        <v>2</v>
      </c>
      <c r="M14" s="45" t="s">
        <v>9</v>
      </c>
      <c r="N14" s="59" t="s">
        <v>10</v>
      </c>
      <c r="O14" s="55" t="s">
        <v>3</v>
      </c>
      <c r="P14" s="45" t="s">
        <v>2</v>
      </c>
      <c r="Q14" s="45" t="s">
        <v>9</v>
      </c>
      <c r="R14" s="59" t="s">
        <v>10</v>
      </c>
      <c r="U14" s="112" t="s">
        <v>74</v>
      </c>
      <c r="V14" s="113" t="s">
        <v>75</v>
      </c>
      <c r="W14" s="277" t="s">
        <v>89</v>
      </c>
      <c r="X14" s="278" t="s">
        <v>90</v>
      </c>
      <c r="Y14" s="278" t="s">
        <v>91</v>
      </c>
      <c r="Z14" s="279" t="s">
        <v>92</v>
      </c>
      <c r="AA14" s="280"/>
      <c r="AD14" s="109" t="s">
        <v>74</v>
      </c>
      <c r="AE14" s="277" t="s">
        <v>120</v>
      </c>
      <c r="AF14" s="278" t="s">
        <v>121</v>
      </c>
      <c r="AG14" s="278" t="s">
        <v>122</v>
      </c>
      <c r="AH14" s="279" t="s">
        <v>123</v>
      </c>
      <c r="AK14" s="281"/>
      <c r="AL14" s="281"/>
      <c r="AM14" s="298" t="s">
        <v>96</v>
      </c>
      <c r="AN14" s="281">
        <f>MAX(AE15:AH38)</f>
        <v>27530</v>
      </c>
      <c r="AO14" s="282">
        <f>IFERROR(VLOOKUP(AN14,AE15:AI38,5,FALSE),IFERROR(TIME(HOUR(VLOOKUP(AN14,AF15:AI38,4,FALSE)),MINUTE(VLOOKUP(AN14,AF15:AI38,4,FALSE))+15,0),IFERROR(TIME(HOUR(VLOOKUP(AN14,AG15:AI38,3,FALSE)),MINUTE(VLOOKUP(AN14,AG15:AI38,3,FALSE))+30,0),TIME(HOUR(VLOOKUP(AN14,AH15:AI38,2,FALSE)),MINUTE(VLOOKUP(AN14,AH15:AI38,2,FALSE))+45,0))))</f>
        <v>0.28125</v>
      </c>
      <c r="AP14" s="283">
        <f>TIME(HOUR(AO14),MINUTE(AO14)+15,0)</f>
        <v>0.29166666666666669</v>
      </c>
      <c r="AQ14" s="283">
        <f>TIME(HOUR(AO14),MINUTE(AO14)+30,0)</f>
        <v>0.30208333333333331</v>
      </c>
      <c r="AR14" s="283">
        <f>TIME(HOUR(AO14),MINUTE(AO14)+45,0)</f>
        <v>0.3125</v>
      </c>
      <c r="AU14" s="284">
        <f>IFERROR(VLOOKUP(AN14,AE15:AI38,5,FALSE),IFERROR(VLOOKUP(AN14,AF15:AJ38,5,FALSE),IFERROR(VLOOKUP(AN14,AG15:AK38,5,FALSE),VLOOKUP(AN14,AH15:AL38,5,FALSE))))</f>
        <v>0</v>
      </c>
      <c r="AV14" s="285"/>
    </row>
    <row r="15" spans="1:50" x14ac:dyDescent="0.2">
      <c r="A15" s="94">
        <v>0</v>
      </c>
      <c r="B15" s="95">
        <v>4.1666666666666664E-2</v>
      </c>
      <c r="C15" s="88">
        <f>'PLAN Veic'!C9+'PLAN Veic'!S9+'PLAN Veic'!AI9+'PLAN Veic'!AY9+'PLAN Veic'!C37+'PLAN Veic'!S37+'PLAN Veic'!AI37+'PLAN Veic'!AY37+'PLAN Veic'!C65+'PLAN Veic'!S65+'PLAN Veic'!AI65+'PLAN Veic'!AY65+'PLAN Veic'!C93+'PLAN Veic'!S93+'PLAN Veic'!AI93+'PLAN Veic'!AY93</f>
        <v>109</v>
      </c>
      <c r="D15" s="88">
        <f>'PLAN Veic'!D9+'PLAN Veic'!T9+'PLAN Veic'!AJ9+'PLAN Veic'!AZ9+'PLAN Veic'!D37+'PLAN Veic'!T37+'PLAN Veic'!AJ37+'PLAN Veic'!AZ37+'PLAN Veic'!D65+'PLAN Veic'!T65+'PLAN Veic'!AJ65+'PLAN Veic'!AZ65+'PLAN Veic'!D93+'PLAN Veic'!T93+'PLAN Veic'!AJ93+'PLAN Veic'!AZ93</f>
        <v>1170</v>
      </c>
      <c r="E15" s="88">
        <f>'PLAN Veic'!E9+'PLAN Veic'!U9+'PLAN Veic'!AK9+'PLAN Veic'!BA9+'PLAN Veic'!E37+'PLAN Veic'!U37+'PLAN Veic'!AK37+'PLAN Veic'!BA37+'PLAN Veic'!E65+'PLAN Veic'!U65+'PLAN Veic'!AK65+'PLAN Veic'!BA65+'PLAN Veic'!E93+'PLAN Veic'!U93+'PLAN Veic'!AK93+'PLAN Veic'!BA93</f>
        <v>53</v>
      </c>
      <c r="F15" s="99">
        <f>'PLAN Veic'!F9+'PLAN Veic'!V9+'PLAN Veic'!AL9+'PLAN Veic'!BB9+'PLAN Veic'!F37+'PLAN Veic'!V37+'PLAN Veic'!AL37+'PLAN Veic'!BB37+'PLAN Veic'!F65+'PLAN Veic'!V65+'PLAN Veic'!AL65+'PLAN Veic'!BB65+'PLAN Veic'!F93+'PLAN Veic'!V93+'PLAN Veic'!AL93+'PLAN Veic'!BB93</f>
        <v>81</v>
      </c>
      <c r="G15" s="96">
        <f>'PLAN Veic'!G9+'PLAN Veic'!W9+'PLAN Veic'!AM9+'PLAN Veic'!BC9+'PLAN Veic'!G37+'PLAN Veic'!W37+'PLAN Veic'!AM37+'PLAN Veic'!BC37+'PLAN Veic'!G65+'PLAN Veic'!W65+'PLAN Veic'!AM65+'PLAN Veic'!BC65+'PLAN Veic'!G93+'PLAN Veic'!W93+'PLAN Veic'!AM93+'PLAN Veic'!BC93</f>
        <v>103</v>
      </c>
      <c r="H15" s="69">
        <f>'PLAN Veic'!H9+'PLAN Veic'!X9+'PLAN Veic'!AN9+'PLAN Veic'!BD9+'PLAN Veic'!H37+'PLAN Veic'!X37+'PLAN Veic'!AN37+'PLAN Veic'!BD37+'PLAN Veic'!H65+'PLAN Veic'!X65+'PLAN Veic'!AN65+'PLAN Veic'!BD65+'PLAN Veic'!H93+'PLAN Veic'!X93+'PLAN Veic'!AN93+'PLAN Veic'!BD93</f>
        <v>892</v>
      </c>
      <c r="I15" s="69">
        <f>'PLAN Veic'!I9+'PLAN Veic'!Y9+'PLAN Veic'!AO9+'PLAN Veic'!BE9+'PLAN Veic'!I37+'PLAN Veic'!Y37+'PLAN Veic'!AO37+'PLAN Veic'!BE37+'PLAN Veic'!I65+'PLAN Veic'!Y65+'PLAN Veic'!AO65+'PLAN Veic'!BE65+'PLAN Veic'!I93+'PLAN Veic'!Y93+'PLAN Veic'!AO93+'PLAN Veic'!BE93</f>
        <v>11</v>
      </c>
      <c r="J15" s="101">
        <f>'PLAN Veic'!J9+'PLAN Veic'!Z9+'PLAN Veic'!AP9+'PLAN Veic'!BF9+'PLAN Veic'!J37+'PLAN Veic'!Z37+'PLAN Veic'!AP37+'PLAN Veic'!BF37+'PLAN Veic'!J65+'PLAN Veic'!Z65+'PLAN Veic'!AP65+'PLAN Veic'!BF65+'PLAN Veic'!J93+'PLAN Veic'!Z93+'PLAN Veic'!AP93+'PLAN Veic'!BF93</f>
        <v>91</v>
      </c>
      <c r="K15" s="108">
        <f>'PLAN Veic'!K9+'PLAN Veic'!AA9+'PLAN Veic'!AQ9+'PLAN Veic'!BG9+'PLAN Veic'!K37+'PLAN Veic'!AA37+'PLAN Veic'!AQ37+'PLAN Veic'!BG37+'PLAN Veic'!K65+'PLAN Veic'!AA65+'PLAN Veic'!AQ65+'PLAN Veic'!BG65+'PLAN Veic'!K93+'PLAN Veic'!AA93+'PLAN Veic'!AQ93+'PLAN Veic'!BG93</f>
        <v>66</v>
      </c>
      <c r="L15" s="83">
        <f>'PLAN Veic'!L9+'PLAN Veic'!AB9+'PLAN Veic'!AR9+'PLAN Veic'!BH9+'PLAN Veic'!L37+'PLAN Veic'!AB37+'PLAN Veic'!AR37+'PLAN Veic'!BH37+'PLAN Veic'!L65+'PLAN Veic'!AB65+'PLAN Veic'!AR65+'PLAN Veic'!BH65+'PLAN Veic'!L93+'PLAN Veic'!AB93+'PLAN Veic'!AR93+'PLAN Veic'!BH93</f>
        <v>880</v>
      </c>
      <c r="M15" s="83">
        <f>'PLAN Veic'!M9+'PLAN Veic'!AC9+'PLAN Veic'!AS9+'PLAN Veic'!BI9+'PLAN Veic'!M37+'PLAN Veic'!AC37+'PLAN Veic'!AS37+'PLAN Veic'!BI37+'PLAN Veic'!M65+'PLAN Veic'!AC65+'PLAN Veic'!AS65+'PLAN Veic'!BI65+'PLAN Veic'!M93+'PLAN Veic'!AC93+'PLAN Veic'!AS93+'PLAN Veic'!BI93</f>
        <v>50</v>
      </c>
      <c r="N15" s="84">
        <f>'PLAN Veic'!N9+'PLAN Veic'!AD9+'PLAN Veic'!AT9+'PLAN Veic'!BJ9+'PLAN Veic'!N37+'PLAN Veic'!AD37+'PLAN Veic'!AT37+'PLAN Veic'!BJ37+'PLAN Veic'!N65+'PLAN Veic'!AD65+'PLAN Veic'!AT65+'PLAN Veic'!BJ65+'PLAN Veic'!N93+'PLAN Veic'!AD93+'PLAN Veic'!AT93+'PLAN Veic'!BJ93</f>
        <v>75</v>
      </c>
      <c r="O15" s="107">
        <f>'PLAN Veic'!O9+'PLAN Veic'!AE9+'PLAN Veic'!AU9+'PLAN Veic'!BK9+'PLAN Veic'!O37+'PLAN Veic'!AE37+'PLAN Veic'!AU37+'PLAN Veic'!BK37+'PLAN Veic'!O65+'PLAN Veic'!AE65+'PLAN Veic'!AU65+'PLAN Veic'!BK65+'PLAN Veic'!O93+'PLAN Veic'!AE93+'PLAN Veic'!AU93+'PLAN Veic'!BK93</f>
        <v>62</v>
      </c>
      <c r="P15" s="92">
        <f>'PLAN Veic'!P9+'PLAN Veic'!AF9+'PLAN Veic'!AV9+'PLAN Veic'!BL9+'PLAN Veic'!P37+'PLAN Veic'!AF37+'PLAN Veic'!AV37+'PLAN Veic'!BL37+'PLAN Veic'!P65+'PLAN Veic'!AF65+'PLAN Veic'!AV65+'PLAN Veic'!BL65+'PLAN Veic'!P93+'PLAN Veic'!AF93+'PLAN Veic'!AV93+'PLAN Veic'!BL93</f>
        <v>706</v>
      </c>
      <c r="Q15" s="92">
        <f>'PLAN Veic'!Q9+'PLAN Veic'!AG9+'PLAN Veic'!AW9+'PLAN Veic'!BM9+'PLAN Veic'!Q37+'PLAN Veic'!AG37+'PLAN Veic'!AW37+'PLAN Veic'!BM37+'PLAN Veic'!Q65+'PLAN Veic'!AG65+'PLAN Veic'!AW65+'PLAN Veic'!BM65+'PLAN Veic'!Q93+'PLAN Veic'!AG93+'PLAN Veic'!AW93+'PLAN Veic'!BM93</f>
        <v>32</v>
      </c>
      <c r="R15" s="93">
        <f>'PLAN Veic'!R9+'PLAN Veic'!AH9+'PLAN Veic'!AX9+'PLAN Veic'!BN9+'PLAN Veic'!R37+'PLAN Veic'!AH37+'PLAN Veic'!AX37+'PLAN Veic'!BN37+'PLAN Veic'!R65+'PLAN Veic'!AH65+'PLAN Veic'!AX65+'PLAN Veic'!BN65+'PLAN Veic'!R93+'PLAN Veic'!AH93+'PLAN Veic'!AX93+'PLAN Veic'!BN93</f>
        <v>64</v>
      </c>
      <c r="U15" s="110">
        <v>0</v>
      </c>
      <c r="V15" s="111">
        <v>4.1666666666666664E-2</v>
      </c>
      <c r="W15" s="114">
        <f t="shared" ref="W15:W38" si="0">SUM(C15:F15)</f>
        <v>1413</v>
      </c>
      <c r="X15" s="115">
        <f t="shared" ref="X15:X38" si="1">SUM(G15:J15)</f>
        <v>1097</v>
      </c>
      <c r="Y15" s="115">
        <f t="shared" ref="Y15:Y38" si="2">SUM(K15:N15)</f>
        <v>1071</v>
      </c>
      <c r="Z15" s="116">
        <f t="shared" ref="Z15:Z38" si="3">SUM(O15:R15)</f>
        <v>864</v>
      </c>
      <c r="AD15" s="141" t="s">
        <v>103</v>
      </c>
      <c r="AE15" s="127">
        <f t="shared" ref="AE15:AE38" si="4">W15+X15+Y15+Z15</f>
        <v>4445</v>
      </c>
      <c r="AF15" s="115">
        <f t="shared" ref="AF15:AF38" si="5">X15+Y15+Z15+W16</f>
        <v>3670</v>
      </c>
      <c r="AG15" s="128">
        <f t="shared" ref="AG15:AG38" si="6">Y15+Z15+W16+X16</f>
        <v>3212</v>
      </c>
      <c r="AH15" s="132">
        <f t="shared" ref="AH15:AH38" si="7">Z15+W16+X16+Y16</f>
        <v>2864</v>
      </c>
      <c r="AI15" s="134">
        <v>0</v>
      </c>
      <c r="AJ15" s="286"/>
      <c r="AK15" s="287"/>
      <c r="AL15" s="287"/>
      <c r="AM15" s="299" t="s">
        <v>94</v>
      </c>
      <c r="AN15" s="287">
        <f>MAX(AE15:AH25,AE26)</f>
        <v>27530</v>
      </c>
      <c r="AO15" s="288">
        <f>IFERROR(VLOOKUP(AN15,AE15:AI26,5,FALSE),IFERROR(TIME(HOUR(VLOOKUP(AN15,AF15:AI25,4,FALSE)),MINUTE(VLOOKUP(AN15,AF15:AI25,4,FALSE))+15,0),IFERROR(TIME(HOUR(VLOOKUP(AN15,AG15:AI25,3,FALSE)),MINUTE(VLOOKUP(AN15,AG15:AI25,3,FALSE))+30,0),TIME(HOUR(VLOOKUP(AN15,AH15:AI25,2,FALSE)),MINUTE(VLOOKUP(AN15,AH15:AI25,2,FALSE))+45,0))))</f>
        <v>0.28125</v>
      </c>
      <c r="AP15" s="288">
        <f>TIME(HOUR(AO15),MINUTE(AO15)+15,0)</f>
        <v>0.29166666666666669</v>
      </c>
      <c r="AQ15" s="288">
        <f>TIME(HOUR(AO15),MINUTE(AO15)+30,0)</f>
        <v>0.30208333333333331</v>
      </c>
      <c r="AR15" s="288">
        <f>TIME(HOUR(AO15),MINUTE(AO15)+45,0)</f>
        <v>0.3125</v>
      </c>
      <c r="AU15" s="284">
        <f>IFERROR(VLOOKUP(AN15,AE15:AI26,5,FALSE),IFERROR(VLOOKUP(AN15,AF15:AJ26,5,FALSE),IFERROR(VLOOKUP(AN15,AG15:AK26,5,FALSE),VLOOKUP(AN15,AH15:AL26,5,FALSE))))</f>
        <v>0</v>
      </c>
      <c r="AV15" s="285"/>
    </row>
    <row r="16" spans="1:50" x14ac:dyDescent="0.2">
      <c r="A16" s="73">
        <v>4.1666666666666664E-2</v>
      </c>
      <c r="B16" s="74">
        <v>8.3333333333333329E-2</v>
      </c>
      <c r="C16" s="60">
        <f>'PLAN Veic'!C10+'PLAN Veic'!S10+'PLAN Veic'!AI10+'PLAN Veic'!AY10+'PLAN Veic'!C38+'PLAN Veic'!S38+'PLAN Veic'!AI38+'PLAN Veic'!AY38+'PLAN Veic'!C66+'PLAN Veic'!S66+'PLAN Veic'!AI66+'PLAN Veic'!AY66+'PLAN Veic'!C94+'PLAN Veic'!S94+'PLAN Veic'!AI94+'PLAN Veic'!AY94</f>
        <v>45</v>
      </c>
      <c r="D16" s="27">
        <f>'PLAN Veic'!D10+'PLAN Veic'!T10+'PLAN Veic'!AJ10+'PLAN Veic'!AZ10+'PLAN Veic'!D38+'PLAN Veic'!T38+'PLAN Veic'!AJ38+'PLAN Veic'!AZ38+'PLAN Veic'!D66+'PLAN Veic'!T66+'PLAN Veic'!AJ66+'PLAN Veic'!AZ66+'PLAN Veic'!D94+'PLAN Veic'!T94+'PLAN Veic'!AJ94+'PLAN Veic'!AZ94</f>
        <v>509</v>
      </c>
      <c r="E16" s="27">
        <f>'PLAN Veic'!E10+'PLAN Veic'!U10+'PLAN Veic'!AK10+'PLAN Veic'!BA10+'PLAN Veic'!E38+'PLAN Veic'!U38+'PLAN Veic'!AK38+'PLAN Veic'!BA38+'PLAN Veic'!E66+'PLAN Veic'!U66+'PLAN Veic'!AK66+'PLAN Veic'!BA66+'PLAN Veic'!E94+'PLAN Veic'!U94+'PLAN Veic'!AK94+'PLAN Veic'!BA94</f>
        <v>12</v>
      </c>
      <c r="F16" s="61">
        <f>'PLAN Veic'!F10+'PLAN Veic'!V10+'PLAN Veic'!AL10+'PLAN Veic'!BB10+'PLAN Veic'!F38+'PLAN Veic'!V38+'PLAN Veic'!AL38+'PLAN Veic'!BB38+'PLAN Veic'!F66+'PLAN Veic'!V66+'PLAN Veic'!AL66+'PLAN Veic'!BB66+'PLAN Veic'!F94+'PLAN Veic'!V94+'PLAN Veic'!AL94+'PLAN Veic'!BB94</f>
        <v>72</v>
      </c>
      <c r="G16" s="56">
        <f>'PLAN Veic'!G10+'PLAN Veic'!W10+'PLAN Veic'!AM10+'PLAN Veic'!BC10+'PLAN Veic'!G38+'PLAN Veic'!W38+'PLAN Veic'!AM38+'PLAN Veic'!BC38+'PLAN Veic'!G66+'PLAN Veic'!W66+'PLAN Veic'!AM66+'PLAN Veic'!BC66+'PLAN Veic'!G94+'PLAN Veic'!W94+'PLAN Veic'!AM94+'PLAN Veic'!BC94</f>
        <v>20</v>
      </c>
      <c r="H16" s="27">
        <f>'PLAN Veic'!H10+'PLAN Veic'!X10+'PLAN Veic'!AN10+'PLAN Veic'!BD10+'PLAN Veic'!H38+'PLAN Veic'!X38+'PLAN Veic'!AN38+'PLAN Veic'!BD38+'PLAN Veic'!H66+'PLAN Veic'!X66+'PLAN Veic'!AN66+'PLAN Veic'!BD66+'PLAN Veic'!H94+'PLAN Veic'!X94+'PLAN Veic'!AN94+'PLAN Veic'!BD94</f>
        <v>541</v>
      </c>
      <c r="I16" s="27">
        <f>'PLAN Veic'!I10+'PLAN Veic'!Y10+'PLAN Veic'!AO10+'PLAN Veic'!BE10+'PLAN Veic'!I38+'PLAN Veic'!Y38+'PLAN Veic'!AO38+'PLAN Veic'!BE38+'PLAN Veic'!I66+'PLAN Veic'!Y66+'PLAN Veic'!AO66+'PLAN Veic'!BE66+'PLAN Veic'!I94+'PLAN Veic'!Y94+'PLAN Veic'!AO94+'PLAN Veic'!BE94</f>
        <v>17</v>
      </c>
      <c r="J16" s="102">
        <f>'PLAN Veic'!J10+'PLAN Veic'!Z10+'PLAN Veic'!AP10+'PLAN Veic'!BF10+'PLAN Veic'!J38+'PLAN Veic'!Z38+'PLAN Veic'!AP38+'PLAN Veic'!BF38+'PLAN Veic'!J66+'PLAN Veic'!Z66+'PLAN Veic'!AP66+'PLAN Veic'!BF66+'PLAN Veic'!J94+'PLAN Veic'!Z94+'PLAN Veic'!AP94+'PLAN Veic'!BF94</f>
        <v>61</v>
      </c>
      <c r="K16" s="60">
        <f>'PLAN Veic'!K10+'PLAN Veic'!AA10+'PLAN Veic'!AQ10+'PLAN Veic'!BG10+'PLAN Veic'!K38+'PLAN Veic'!AA38+'PLAN Veic'!AQ38+'PLAN Veic'!BG38+'PLAN Veic'!K66+'PLAN Veic'!AA66+'PLAN Veic'!AQ66+'PLAN Veic'!BG66+'PLAN Veic'!K94+'PLAN Veic'!AA94+'PLAN Veic'!AQ94+'PLAN Veic'!BG94</f>
        <v>80</v>
      </c>
      <c r="L16" s="27">
        <f>'PLAN Veic'!L10+'PLAN Veic'!AB10+'PLAN Veic'!AR10+'PLAN Veic'!BH10+'PLAN Veic'!L38+'PLAN Veic'!AB38+'PLAN Veic'!AR38+'PLAN Veic'!BH38+'PLAN Veic'!L66+'PLAN Veic'!AB66+'PLAN Veic'!AR66+'PLAN Veic'!BH66+'PLAN Veic'!L94+'PLAN Veic'!AB94+'PLAN Veic'!AR94+'PLAN Veic'!BH94</f>
        <v>552</v>
      </c>
      <c r="M16" s="27">
        <f>'PLAN Veic'!M10+'PLAN Veic'!AC10+'PLAN Veic'!AS10+'PLAN Veic'!BI10+'PLAN Veic'!M38+'PLAN Veic'!AC38+'PLAN Veic'!AS38+'PLAN Veic'!BI38+'PLAN Veic'!M66+'PLAN Veic'!AC66+'PLAN Veic'!AS66+'PLAN Veic'!BI66+'PLAN Veic'!M94+'PLAN Veic'!AC94+'PLAN Veic'!AS94+'PLAN Veic'!BI94</f>
        <v>6</v>
      </c>
      <c r="N16" s="90">
        <f>'PLAN Veic'!N10+'PLAN Veic'!AD10+'PLAN Veic'!AT10+'PLAN Veic'!BJ10+'PLAN Veic'!N38+'PLAN Veic'!AD38+'PLAN Veic'!AT38+'PLAN Veic'!BJ38+'PLAN Veic'!N66+'PLAN Veic'!AD66+'PLAN Veic'!AT66+'PLAN Veic'!BJ66+'PLAN Veic'!N94+'PLAN Veic'!AD94+'PLAN Veic'!AT94+'PLAN Veic'!BJ94</f>
        <v>85</v>
      </c>
      <c r="O16" s="57">
        <f>'PLAN Veic'!O10+'PLAN Veic'!AE10+'PLAN Veic'!AU10+'PLAN Veic'!BK10+'PLAN Veic'!O38+'PLAN Veic'!AE38+'PLAN Veic'!AU38+'PLAN Veic'!BK38+'PLAN Veic'!O66+'PLAN Veic'!AE66+'PLAN Veic'!AU66+'PLAN Veic'!BK66+'PLAN Veic'!O94+'PLAN Veic'!AE94+'PLAN Veic'!AU94+'PLAN Veic'!BK94</f>
        <v>30</v>
      </c>
      <c r="P16" s="43">
        <f>'PLAN Veic'!P10+'PLAN Veic'!AF10+'PLAN Veic'!AV10+'PLAN Veic'!BL10+'PLAN Veic'!P38+'PLAN Veic'!AF38+'PLAN Veic'!AV38+'PLAN Veic'!BL38+'PLAN Veic'!P66+'PLAN Veic'!AF66+'PLAN Veic'!AV66+'PLAN Veic'!BL66+'PLAN Veic'!P94+'PLAN Veic'!AF94+'PLAN Veic'!AV94+'PLAN Veic'!BL94</f>
        <v>440</v>
      </c>
      <c r="Q16" s="43">
        <f>'PLAN Veic'!Q10+'PLAN Veic'!AG10+'PLAN Veic'!AW10+'PLAN Veic'!BM10+'PLAN Veic'!Q38+'PLAN Veic'!AG38+'PLAN Veic'!AW38+'PLAN Veic'!BM38+'PLAN Veic'!Q66+'PLAN Veic'!AG66+'PLAN Veic'!AW66+'PLAN Veic'!BM66+'PLAN Veic'!Q94+'PLAN Veic'!AG94+'PLAN Veic'!AW94+'PLAN Veic'!BM94</f>
        <v>6</v>
      </c>
      <c r="R16" s="91">
        <f>'PLAN Veic'!R10+'PLAN Veic'!AH10+'PLAN Veic'!AX10+'PLAN Veic'!BN10+'PLAN Veic'!R38+'PLAN Veic'!AH38+'PLAN Veic'!AX38+'PLAN Veic'!BN38+'PLAN Veic'!R66+'PLAN Veic'!AH66+'PLAN Veic'!AX66+'PLAN Veic'!BN66+'PLAN Veic'!R94+'PLAN Veic'!AH94+'PLAN Veic'!AX94+'PLAN Veic'!BN94</f>
        <v>79</v>
      </c>
      <c r="U16" s="73">
        <v>4.1666666666666664E-2</v>
      </c>
      <c r="V16" s="74">
        <v>8.3333333333333329E-2</v>
      </c>
      <c r="W16" s="117">
        <f t="shared" si="0"/>
        <v>638</v>
      </c>
      <c r="X16" s="14">
        <f t="shared" si="1"/>
        <v>639</v>
      </c>
      <c r="Y16" s="14">
        <f t="shared" si="2"/>
        <v>723</v>
      </c>
      <c r="Z16" s="118">
        <f t="shared" si="3"/>
        <v>555</v>
      </c>
      <c r="AD16" s="142" t="s">
        <v>104</v>
      </c>
      <c r="AE16" s="117">
        <f t="shared" si="4"/>
        <v>2555</v>
      </c>
      <c r="AF16" s="14">
        <f t="shared" si="5"/>
        <v>2343</v>
      </c>
      <c r="AG16" s="14">
        <f t="shared" si="6"/>
        <v>2141</v>
      </c>
      <c r="AH16" s="130">
        <f t="shared" si="7"/>
        <v>1744</v>
      </c>
      <c r="AI16" s="134">
        <v>4.1666666666666664E-2</v>
      </c>
      <c r="AJ16" s="286"/>
      <c r="AK16" s="289"/>
      <c r="AL16" s="289"/>
      <c r="AM16" s="300" t="s">
        <v>95</v>
      </c>
      <c r="AN16" s="289">
        <f>MAX(AE27:AH38,AF26:AH26)</f>
        <v>26041</v>
      </c>
      <c r="AO16" s="290">
        <f>IFERROR(VLOOKUP(AN16,AE27:AI38,5,FALSE),IFERROR(TIME(HOUR(VLOOKUP(AN16,AF26:AI38,4,FALSE)),MINUTE(VLOOKUP(AN16,AF26:AI38,4,FALSE))+15,0),IFERROR(TIME(HOUR(VLOOKUP(AN16,AG26:AI38,3,FALSE)),MINUTE(VLOOKUP(AN16,AG26:AI38,3,FALSE))+30,0),TIME(HOUR(VLOOKUP(AN16,AH26:AI38,2,FALSE)),MINUTE(VLOOKUP(AN16,AH26:AI38,2,FALSE))+45,0))))</f>
        <v>0.72916666666666663</v>
      </c>
      <c r="AP16" s="290">
        <f>TIME(HOUR(AO16),MINUTE(AO16)+15,0)</f>
        <v>0.73958333333333337</v>
      </c>
      <c r="AQ16" s="290">
        <f>TIME(HOUR(AO16),MINUTE(AO16)+30,0)</f>
        <v>0.75</v>
      </c>
      <c r="AR16" s="290">
        <f>TIME(HOUR(AO16),MINUTE(AO16)+45,0)</f>
        <v>0.76041666666666663</v>
      </c>
    </row>
    <row r="17" spans="1:43" x14ac:dyDescent="0.2">
      <c r="A17" s="94">
        <v>8.3333333333333329E-2</v>
      </c>
      <c r="B17" s="95">
        <v>0.125</v>
      </c>
      <c r="C17" s="82">
        <f>'PLAN Veic'!C11+'PLAN Veic'!S11+'PLAN Veic'!AI11+'PLAN Veic'!AY11+'PLAN Veic'!C39+'PLAN Veic'!S39+'PLAN Veic'!AI39+'PLAN Veic'!AY39+'PLAN Veic'!C67+'PLAN Veic'!S67+'PLAN Veic'!AI67+'PLAN Veic'!AY67+'PLAN Veic'!C95+'PLAN Veic'!S95+'PLAN Veic'!AI95+'PLAN Veic'!AY95</f>
        <v>15</v>
      </c>
      <c r="D17" s="80">
        <f>'PLAN Veic'!D11+'PLAN Veic'!T11+'PLAN Veic'!AJ11+'PLAN Veic'!AZ11+'PLAN Veic'!D39+'PLAN Veic'!T39+'PLAN Veic'!AJ39+'PLAN Veic'!AZ39+'PLAN Veic'!D67+'PLAN Veic'!T67+'PLAN Veic'!AJ67+'PLAN Veic'!AZ67+'PLAN Veic'!D95+'PLAN Veic'!T95+'PLAN Veic'!AJ95+'PLAN Veic'!AZ95</f>
        <v>307</v>
      </c>
      <c r="E17" s="80">
        <f>'PLAN Veic'!E11+'PLAN Veic'!U11+'PLAN Veic'!AK11+'PLAN Veic'!BA11+'PLAN Veic'!E39+'PLAN Veic'!U39+'PLAN Veic'!AK39+'PLAN Veic'!BA39+'PLAN Veic'!E67+'PLAN Veic'!U67+'PLAN Veic'!AK67+'PLAN Veic'!BA67+'PLAN Veic'!E95+'PLAN Veic'!U95+'PLAN Veic'!AK95+'PLAN Veic'!BA95</f>
        <v>47</v>
      </c>
      <c r="F17" s="81">
        <f>'PLAN Veic'!F11+'PLAN Veic'!V11+'PLAN Veic'!AL11+'PLAN Veic'!BB11+'PLAN Veic'!F39+'PLAN Veic'!V39+'PLAN Veic'!AL39+'PLAN Veic'!BB39+'PLAN Veic'!F67+'PLAN Veic'!V67+'PLAN Veic'!AL67+'PLAN Veic'!BB67+'PLAN Veic'!F95+'PLAN Veic'!V95+'PLAN Veic'!AL95+'PLAN Veic'!BB95</f>
        <v>57</v>
      </c>
      <c r="G17" s="97">
        <f>'PLAN Veic'!G11+'PLAN Veic'!W11+'PLAN Veic'!AM11+'PLAN Veic'!BC11+'PLAN Veic'!G39+'PLAN Veic'!W39+'PLAN Veic'!AM39+'PLAN Veic'!BC39+'PLAN Veic'!G67+'PLAN Veic'!W67+'PLAN Veic'!AM67+'PLAN Veic'!BC67+'PLAN Veic'!G95+'PLAN Veic'!W95+'PLAN Veic'!AM95+'PLAN Veic'!BC95</f>
        <v>32</v>
      </c>
      <c r="H17" s="70">
        <f>'PLAN Veic'!H11+'PLAN Veic'!X11+'PLAN Veic'!AN11+'PLAN Veic'!BD11+'PLAN Veic'!H39+'PLAN Veic'!X39+'PLAN Veic'!AN39+'PLAN Veic'!BD39+'PLAN Veic'!H67+'PLAN Veic'!X67+'PLAN Veic'!AN67+'PLAN Veic'!BD67+'PLAN Veic'!H95+'PLAN Veic'!X95+'PLAN Veic'!AN95+'PLAN Veic'!BD95</f>
        <v>308</v>
      </c>
      <c r="I17" s="70">
        <f>'PLAN Veic'!I11+'PLAN Veic'!Y11+'PLAN Veic'!AO11+'PLAN Veic'!BE11+'PLAN Veic'!I39+'PLAN Veic'!Y39+'PLAN Veic'!AO39+'PLAN Veic'!BE39+'PLAN Veic'!I67+'PLAN Veic'!Y67+'PLAN Veic'!AO67+'PLAN Veic'!BE67+'PLAN Veic'!I95+'PLAN Veic'!Y95+'PLAN Veic'!AO95+'PLAN Veic'!BE95</f>
        <v>7</v>
      </c>
      <c r="J17" s="103">
        <f>'PLAN Veic'!J11+'PLAN Veic'!Z11+'PLAN Veic'!AP11+'PLAN Veic'!BF11+'PLAN Veic'!J39+'PLAN Veic'!Z39+'PLAN Veic'!AP39+'PLAN Veic'!BF39+'PLAN Veic'!J67+'PLAN Veic'!Z67+'PLAN Veic'!AP67+'PLAN Veic'!BF67+'PLAN Veic'!J95+'PLAN Veic'!Z95+'PLAN Veic'!AP95+'PLAN Veic'!BF95</f>
        <v>90</v>
      </c>
      <c r="K17" s="87">
        <f>'PLAN Veic'!K11+'PLAN Veic'!AA11+'PLAN Veic'!AQ11+'PLAN Veic'!BG11+'PLAN Veic'!K39+'PLAN Veic'!AA39+'PLAN Veic'!AQ39+'PLAN Veic'!BG39+'PLAN Veic'!K67+'PLAN Veic'!AA67+'PLAN Veic'!AQ67+'PLAN Veic'!BG67+'PLAN Veic'!K95+'PLAN Veic'!AA95+'PLAN Veic'!AQ95+'PLAN Veic'!BG95</f>
        <v>14</v>
      </c>
      <c r="L17" s="85">
        <f>'PLAN Veic'!L11+'PLAN Veic'!AB11+'PLAN Veic'!AR11+'PLAN Veic'!BH11+'PLAN Veic'!L39+'PLAN Veic'!AB39+'PLAN Veic'!AR39+'PLAN Veic'!BH39+'PLAN Veic'!L67+'PLAN Veic'!AB67+'PLAN Veic'!AR67+'PLAN Veic'!BH67+'PLAN Veic'!L95+'PLAN Veic'!AB95+'PLAN Veic'!AR95+'PLAN Veic'!BH95</f>
        <v>248</v>
      </c>
      <c r="M17" s="85">
        <f>'PLAN Veic'!M11+'PLAN Veic'!AC11+'PLAN Veic'!AS11+'PLAN Veic'!BI11+'PLAN Veic'!M39+'PLAN Veic'!AC39+'PLAN Veic'!AS39+'PLAN Veic'!BI39+'PLAN Veic'!M67+'PLAN Veic'!AC67+'PLAN Veic'!AS67+'PLAN Veic'!BI67+'PLAN Veic'!M95+'PLAN Veic'!AC95+'PLAN Veic'!AS95+'PLAN Veic'!BI95</f>
        <v>5</v>
      </c>
      <c r="N17" s="86">
        <f>'PLAN Veic'!N11+'PLAN Veic'!AD11+'PLAN Veic'!AT11+'PLAN Veic'!BJ11+'PLAN Veic'!N39+'PLAN Veic'!AD39+'PLAN Veic'!AT39+'PLAN Veic'!BJ39+'PLAN Veic'!N67+'PLAN Veic'!AD67+'PLAN Veic'!AT67+'PLAN Veic'!BJ67+'PLAN Veic'!N95+'PLAN Veic'!AD95+'PLAN Veic'!AT95+'PLAN Veic'!BJ95</f>
        <v>59</v>
      </c>
      <c r="O17" s="107">
        <f>'PLAN Veic'!O11+'PLAN Veic'!AE11+'PLAN Veic'!AU11+'PLAN Veic'!BK11+'PLAN Veic'!O39+'PLAN Veic'!AE39+'PLAN Veic'!AU39+'PLAN Veic'!BK39+'PLAN Veic'!O67+'PLAN Veic'!AE67+'PLAN Veic'!AU67+'PLAN Veic'!BK67+'PLAN Veic'!O95+'PLAN Veic'!AE95+'PLAN Veic'!AU95+'PLAN Veic'!BK95</f>
        <v>29</v>
      </c>
      <c r="P17" s="92">
        <f>'PLAN Veic'!P11+'PLAN Veic'!AF11+'PLAN Veic'!AV11+'PLAN Veic'!BL11+'PLAN Veic'!P39+'PLAN Veic'!AF39+'PLAN Veic'!AV39+'PLAN Veic'!BL39+'PLAN Veic'!P67+'PLAN Veic'!AF67+'PLAN Veic'!AV67+'PLAN Veic'!BL67+'PLAN Veic'!P95+'PLAN Veic'!AF95+'PLAN Veic'!AV95+'PLAN Veic'!BL95</f>
        <v>279</v>
      </c>
      <c r="Q17" s="92">
        <f>'PLAN Veic'!Q11+'PLAN Veic'!AG11+'PLAN Veic'!AW11+'PLAN Veic'!BM11+'PLAN Veic'!Q39+'PLAN Veic'!AG39+'PLAN Veic'!AW39+'PLAN Veic'!BM39+'PLAN Veic'!Q67+'PLAN Veic'!AG67+'PLAN Veic'!AW67+'PLAN Veic'!BM67+'PLAN Veic'!Q95+'PLAN Veic'!AG95+'PLAN Veic'!AW95+'PLAN Veic'!BM95</f>
        <v>0</v>
      </c>
      <c r="R17" s="93">
        <f>'PLAN Veic'!R11+'PLAN Veic'!AH11+'PLAN Veic'!AX11+'PLAN Veic'!BN11+'PLAN Veic'!R39+'PLAN Veic'!AH39+'PLAN Veic'!AX39+'PLAN Veic'!BN39+'PLAN Veic'!R67+'PLAN Veic'!AH67+'PLAN Veic'!AX67+'PLAN Veic'!BN67+'PLAN Veic'!R95+'PLAN Veic'!AH95+'PLAN Veic'!AX95+'PLAN Veic'!BN95</f>
        <v>77</v>
      </c>
      <c r="U17" s="94">
        <v>8.3333333333333329E-2</v>
      </c>
      <c r="V17" s="95">
        <v>0.125</v>
      </c>
      <c r="W17" s="119">
        <f t="shared" si="0"/>
        <v>426</v>
      </c>
      <c r="X17" s="26">
        <f t="shared" si="1"/>
        <v>437</v>
      </c>
      <c r="Y17" s="26">
        <f t="shared" si="2"/>
        <v>326</v>
      </c>
      <c r="Z17" s="120">
        <f t="shared" si="3"/>
        <v>385</v>
      </c>
      <c r="AD17" s="143" t="s">
        <v>119</v>
      </c>
      <c r="AE17" s="42">
        <f t="shared" si="4"/>
        <v>1574</v>
      </c>
      <c r="AF17" s="26">
        <f t="shared" si="5"/>
        <v>1492</v>
      </c>
      <c r="AG17" s="129">
        <f t="shared" si="6"/>
        <v>1413</v>
      </c>
      <c r="AH17" s="133">
        <f t="shared" si="7"/>
        <v>1495</v>
      </c>
      <c r="AI17" s="134">
        <v>8.3333333333333329E-2</v>
      </c>
      <c r="AJ17" s="286"/>
      <c r="AK17" s="286"/>
      <c r="AL17" s="286"/>
    </row>
    <row r="18" spans="1:43" x14ac:dyDescent="0.2">
      <c r="A18" s="73">
        <v>0.125</v>
      </c>
      <c r="B18" s="74">
        <v>0.16666666666666699</v>
      </c>
      <c r="C18" s="60">
        <f>'PLAN Veic'!C12+'PLAN Veic'!S12+'PLAN Veic'!AI12+'PLAN Veic'!AY12+'PLAN Veic'!C40+'PLAN Veic'!S40+'PLAN Veic'!AI40+'PLAN Veic'!AY40+'PLAN Veic'!C68+'PLAN Veic'!S68+'PLAN Veic'!AI68+'PLAN Veic'!AY68+'PLAN Veic'!C96+'PLAN Veic'!S96+'PLAN Veic'!AI96+'PLAN Veic'!AY96</f>
        <v>26</v>
      </c>
      <c r="D18" s="27">
        <f>'PLAN Veic'!D12+'PLAN Veic'!T12+'PLAN Veic'!AJ12+'PLAN Veic'!AZ12+'PLAN Veic'!D40+'PLAN Veic'!T40+'PLAN Veic'!AJ40+'PLAN Veic'!AZ40+'PLAN Veic'!D68+'PLAN Veic'!T68+'PLAN Veic'!AJ68+'PLAN Veic'!AZ68+'PLAN Veic'!D96+'PLAN Veic'!T96+'PLAN Veic'!AJ96+'PLAN Veic'!AZ96</f>
        <v>245</v>
      </c>
      <c r="E18" s="27">
        <f>'PLAN Veic'!E12+'PLAN Veic'!U12+'PLAN Veic'!AK12+'PLAN Veic'!BA12+'PLAN Veic'!E40+'PLAN Veic'!U40+'PLAN Veic'!AK40+'PLAN Veic'!BA40+'PLAN Veic'!E68+'PLAN Veic'!U68+'PLAN Veic'!AK68+'PLAN Veic'!BA68+'PLAN Veic'!E96+'PLAN Veic'!U96+'PLAN Veic'!AK96+'PLAN Veic'!BA96</f>
        <v>0</v>
      </c>
      <c r="F18" s="61">
        <f>'PLAN Veic'!F12+'PLAN Veic'!V12+'PLAN Veic'!AL12+'PLAN Veic'!BB12+'PLAN Veic'!F40+'PLAN Veic'!V40+'PLAN Veic'!AL40+'PLAN Veic'!BB40+'PLAN Veic'!F68+'PLAN Veic'!V68+'PLAN Veic'!AL68+'PLAN Veic'!BB68+'PLAN Veic'!F96+'PLAN Veic'!V96+'PLAN Veic'!AL96+'PLAN Veic'!BB96</f>
        <v>73</v>
      </c>
      <c r="G18" s="56">
        <f>'PLAN Veic'!G12+'PLAN Veic'!W12+'PLAN Veic'!AM12+'PLAN Veic'!BC12+'PLAN Veic'!G40+'PLAN Veic'!W40+'PLAN Veic'!AM40+'PLAN Veic'!BC40+'PLAN Veic'!G68+'PLAN Veic'!W68+'PLAN Veic'!AM68+'PLAN Veic'!BC68+'PLAN Veic'!G96+'PLAN Veic'!W96+'PLAN Veic'!AM96+'PLAN Veic'!BC96</f>
        <v>42</v>
      </c>
      <c r="H18" s="27">
        <f>'PLAN Veic'!H12+'PLAN Veic'!X12+'PLAN Veic'!AN12+'PLAN Veic'!BD12+'PLAN Veic'!H40+'PLAN Veic'!X40+'PLAN Veic'!AN40+'PLAN Veic'!BD40+'PLAN Veic'!H68+'PLAN Veic'!X68+'PLAN Veic'!AN68+'PLAN Veic'!BD68+'PLAN Veic'!H96+'PLAN Veic'!X96+'PLAN Veic'!AN96+'PLAN Veic'!BD96</f>
        <v>219</v>
      </c>
      <c r="I18" s="27">
        <f>'PLAN Veic'!I12+'PLAN Veic'!Y12+'PLAN Veic'!AO12+'PLAN Veic'!BE12+'PLAN Veic'!I40+'PLAN Veic'!Y40+'PLAN Veic'!AO40+'PLAN Veic'!BE40+'PLAN Veic'!I68+'PLAN Veic'!Y68+'PLAN Veic'!AO68+'PLAN Veic'!BE68+'PLAN Veic'!I96+'PLAN Veic'!Y96+'PLAN Veic'!AO96+'PLAN Veic'!BE96</f>
        <v>0</v>
      </c>
      <c r="J18" s="102">
        <f>'PLAN Veic'!J12+'PLAN Veic'!Z12+'PLAN Veic'!AP12+'PLAN Veic'!BF12+'PLAN Veic'!J40+'PLAN Veic'!Z40+'PLAN Veic'!AP40+'PLAN Veic'!BF40+'PLAN Veic'!J68+'PLAN Veic'!Z68+'PLAN Veic'!AP68+'PLAN Veic'!BF68+'PLAN Veic'!J96+'PLAN Veic'!Z96+'PLAN Veic'!AP96+'PLAN Veic'!BF96</f>
        <v>97</v>
      </c>
      <c r="K18" s="60">
        <f>'PLAN Veic'!K12+'PLAN Veic'!AA12+'PLAN Veic'!AQ12+'PLAN Veic'!BG12+'PLAN Veic'!K40+'PLAN Veic'!AA40+'PLAN Veic'!AQ40+'PLAN Veic'!BG40+'PLAN Veic'!K68+'PLAN Veic'!AA68+'PLAN Veic'!AQ68+'PLAN Veic'!BG68+'PLAN Veic'!K96+'PLAN Veic'!AA96+'PLAN Veic'!AQ96+'PLAN Veic'!BG96</f>
        <v>34</v>
      </c>
      <c r="L18" s="27">
        <f>'PLAN Veic'!L12+'PLAN Veic'!AB12+'PLAN Veic'!AR12+'PLAN Veic'!BH12+'PLAN Veic'!L40+'PLAN Veic'!AB40+'PLAN Veic'!AR40+'PLAN Veic'!BH40+'PLAN Veic'!L68+'PLAN Veic'!AB68+'PLAN Veic'!AR68+'PLAN Veic'!BH68+'PLAN Veic'!L96+'PLAN Veic'!AB96+'PLAN Veic'!AR96+'PLAN Veic'!BH96</f>
        <v>261</v>
      </c>
      <c r="M18" s="27">
        <f>'PLAN Veic'!M12+'PLAN Veic'!AC12+'PLAN Veic'!AS12+'PLAN Veic'!BI12+'PLAN Veic'!M40+'PLAN Veic'!AC40+'PLAN Veic'!AS40+'PLAN Veic'!BI40+'PLAN Veic'!M68+'PLAN Veic'!AC68+'PLAN Veic'!AS68+'PLAN Veic'!BI68+'PLAN Veic'!M96+'PLAN Veic'!AC96+'PLAN Veic'!AS96+'PLAN Veic'!BI96</f>
        <v>5</v>
      </c>
      <c r="N18" s="90">
        <f>'PLAN Veic'!N12+'PLAN Veic'!AD12+'PLAN Veic'!AT12+'PLAN Veic'!BJ12+'PLAN Veic'!N40+'PLAN Veic'!AD40+'PLAN Veic'!AT40+'PLAN Veic'!BJ40+'PLAN Veic'!N68+'PLAN Veic'!AD68+'PLAN Veic'!AT68+'PLAN Veic'!BJ68+'PLAN Veic'!N96+'PLAN Veic'!AD96+'PLAN Veic'!AT96+'PLAN Veic'!BJ96</f>
        <v>108</v>
      </c>
      <c r="O18" s="57">
        <f>'PLAN Veic'!O12+'PLAN Veic'!AE12+'PLAN Veic'!AU12+'PLAN Veic'!BK12+'PLAN Veic'!O40+'PLAN Veic'!AE40+'PLAN Veic'!AU40+'PLAN Veic'!BK40+'PLAN Veic'!O68+'PLAN Veic'!AE68+'PLAN Veic'!AU68+'PLAN Veic'!BK68+'PLAN Veic'!O96+'PLAN Veic'!AE96+'PLAN Veic'!AU96+'PLAN Veic'!BK96</f>
        <v>20</v>
      </c>
      <c r="P18" s="43">
        <f>'PLAN Veic'!P12+'PLAN Veic'!AF12+'PLAN Veic'!AV12+'PLAN Veic'!BL12+'PLAN Veic'!P40+'PLAN Veic'!AF40+'PLAN Veic'!AV40+'PLAN Veic'!BL40+'PLAN Veic'!P68+'PLAN Veic'!AF68+'PLAN Veic'!AV68+'PLAN Veic'!BL68+'PLAN Veic'!P96+'PLAN Veic'!AF96+'PLAN Veic'!AV96+'PLAN Veic'!BL96</f>
        <v>309</v>
      </c>
      <c r="Q18" s="43">
        <f>'PLAN Veic'!Q12+'PLAN Veic'!AG12+'PLAN Veic'!AW12+'PLAN Veic'!BM12+'PLAN Veic'!Q40+'PLAN Veic'!AG40+'PLAN Veic'!AW40+'PLAN Veic'!BM40+'PLAN Veic'!Q68+'PLAN Veic'!AG68+'PLAN Veic'!AW68+'PLAN Veic'!BM68+'PLAN Veic'!Q96+'PLAN Veic'!AG96+'PLAN Veic'!AW96+'PLAN Veic'!BM96</f>
        <v>11</v>
      </c>
      <c r="R18" s="91">
        <f>'PLAN Veic'!R12+'PLAN Veic'!AH12+'PLAN Veic'!AX12+'PLAN Veic'!BN12+'PLAN Veic'!R40+'PLAN Veic'!AH40+'PLAN Veic'!AX40+'PLAN Veic'!BN40+'PLAN Veic'!R68+'PLAN Veic'!AH68+'PLAN Veic'!AX68+'PLAN Veic'!BN68+'PLAN Veic'!R96+'PLAN Veic'!AH96+'PLAN Veic'!AX96+'PLAN Veic'!BN96</f>
        <v>152</v>
      </c>
      <c r="U18" s="73">
        <v>0.125</v>
      </c>
      <c r="V18" s="74">
        <v>0.16666666666666699</v>
      </c>
      <c r="W18" s="117">
        <f t="shared" si="0"/>
        <v>344</v>
      </c>
      <c r="X18" s="14">
        <f t="shared" si="1"/>
        <v>358</v>
      </c>
      <c r="Y18" s="14">
        <f t="shared" si="2"/>
        <v>408</v>
      </c>
      <c r="Z18" s="118">
        <f t="shared" si="3"/>
        <v>492</v>
      </c>
      <c r="AD18" s="142" t="s">
        <v>124</v>
      </c>
      <c r="AE18" s="117">
        <f t="shared" si="4"/>
        <v>1602</v>
      </c>
      <c r="AF18" s="14">
        <f t="shared" si="5"/>
        <v>1885</v>
      </c>
      <c r="AG18" s="14">
        <f t="shared" si="6"/>
        <v>2205</v>
      </c>
      <c r="AH18" s="130">
        <f t="shared" si="7"/>
        <v>2760</v>
      </c>
      <c r="AI18" s="134">
        <v>0.125</v>
      </c>
      <c r="AJ18" s="286"/>
      <c r="AK18" s="286"/>
      <c r="AL18" s="286"/>
    </row>
    <row r="19" spans="1:43" x14ac:dyDescent="0.2">
      <c r="A19" s="94">
        <v>0.16666666666666666</v>
      </c>
      <c r="B19" s="95">
        <v>0.20833333333333301</v>
      </c>
      <c r="C19" s="82">
        <f>'PLAN Veic'!C13+'PLAN Veic'!S13+'PLAN Veic'!AI13+'PLAN Veic'!AY13+'PLAN Veic'!C41+'PLAN Veic'!S41+'PLAN Veic'!AI41+'PLAN Veic'!AY41+'PLAN Veic'!C69+'PLAN Veic'!S69+'PLAN Veic'!AI69+'PLAN Veic'!AY69+'PLAN Veic'!C97+'PLAN Veic'!S97+'PLAN Veic'!AI97+'PLAN Veic'!AY97</f>
        <v>37</v>
      </c>
      <c r="D19" s="80">
        <f>'PLAN Veic'!D13+'PLAN Veic'!T13+'PLAN Veic'!AJ13+'PLAN Veic'!AZ13+'PLAN Veic'!D41+'PLAN Veic'!T41+'PLAN Veic'!AJ41+'PLAN Veic'!AZ41+'PLAN Veic'!D69+'PLAN Veic'!T69+'PLAN Veic'!AJ69+'PLAN Veic'!AZ69+'PLAN Veic'!D97+'PLAN Veic'!T97+'PLAN Veic'!AJ97+'PLAN Veic'!AZ97</f>
        <v>411</v>
      </c>
      <c r="E19" s="80">
        <f>'PLAN Veic'!E13+'PLAN Veic'!U13+'PLAN Veic'!AK13+'PLAN Veic'!BA13+'PLAN Veic'!E41+'PLAN Veic'!U41+'PLAN Veic'!AK41+'PLAN Veic'!BA41+'PLAN Veic'!E69+'PLAN Veic'!U69+'PLAN Veic'!AK69+'PLAN Veic'!BA69+'PLAN Veic'!E97+'PLAN Veic'!U97+'PLAN Veic'!AK97+'PLAN Veic'!BA97</f>
        <v>8</v>
      </c>
      <c r="F19" s="81">
        <f>'PLAN Veic'!F13+'PLAN Veic'!V13+'PLAN Veic'!AL13+'PLAN Veic'!BB13+'PLAN Veic'!F41+'PLAN Veic'!V41+'PLAN Veic'!AL41+'PLAN Veic'!BB41+'PLAN Veic'!F69+'PLAN Veic'!V69+'PLAN Veic'!AL69+'PLAN Veic'!BB69+'PLAN Veic'!F97+'PLAN Veic'!V97+'PLAN Veic'!AL97+'PLAN Veic'!BB97</f>
        <v>171</v>
      </c>
      <c r="G19" s="97">
        <f>'PLAN Veic'!G13+'PLAN Veic'!W13+'PLAN Veic'!AM13+'PLAN Veic'!BC13+'PLAN Veic'!G41+'PLAN Veic'!W41+'PLAN Veic'!AM41+'PLAN Veic'!BC41+'PLAN Veic'!G69+'PLAN Veic'!W69+'PLAN Veic'!AM69+'PLAN Veic'!BC69+'PLAN Veic'!G97+'PLAN Veic'!W97+'PLAN Veic'!AM97+'PLAN Veic'!BC97</f>
        <v>52</v>
      </c>
      <c r="H19" s="70">
        <f>'PLAN Veic'!H13+'PLAN Veic'!X13+'PLAN Veic'!AN13+'PLAN Veic'!BD13+'PLAN Veic'!H41+'PLAN Veic'!X41+'PLAN Veic'!AN41+'PLAN Veic'!BD41+'PLAN Veic'!H69+'PLAN Veic'!X69+'PLAN Veic'!AN69+'PLAN Veic'!BD69+'PLAN Veic'!H97+'PLAN Veic'!X97+'PLAN Veic'!AN97+'PLAN Veic'!BD97</f>
        <v>438</v>
      </c>
      <c r="I19" s="70">
        <f>'PLAN Veic'!I13+'PLAN Veic'!Y13+'PLAN Veic'!AO13+'PLAN Veic'!BE13+'PLAN Veic'!I41+'PLAN Veic'!Y41+'PLAN Veic'!AO41+'PLAN Veic'!BE41+'PLAN Veic'!I69+'PLAN Veic'!Y69+'PLAN Veic'!AO69+'PLAN Veic'!BE69+'PLAN Veic'!I97+'PLAN Veic'!Y97+'PLAN Veic'!AO97+'PLAN Veic'!BE97</f>
        <v>35</v>
      </c>
      <c r="J19" s="103">
        <f>'PLAN Veic'!J13+'PLAN Veic'!Z13+'PLAN Veic'!AP13+'PLAN Veic'!BF13+'PLAN Veic'!J41+'PLAN Veic'!Z41+'PLAN Veic'!AP41+'PLAN Veic'!BF41+'PLAN Veic'!J69+'PLAN Veic'!Z69+'PLAN Veic'!AP69+'PLAN Veic'!BF69+'PLAN Veic'!J97+'PLAN Veic'!Z97+'PLAN Veic'!AP97+'PLAN Veic'!BF97</f>
        <v>153</v>
      </c>
      <c r="K19" s="87">
        <f>'PLAN Veic'!K13+'PLAN Veic'!AA13+'PLAN Veic'!AQ13+'PLAN Veic'!BG13+'PLAN Veic'!K41+'PLAN Veic'!AA41+'PLAN Veic'!AQ41+'PLAN Veic'!BG41+'PLAN Veic'!K69+'PLAN Veic'!AA69+'PLAN Veic'!AQ69+'PLAN Veic'!BG69+'PLAN Veic'!K97+'PLAN Veic'!AA97+'PLAN Veic'!AQ97+'PLAN Veic'!BG97</f>
        <v>101</v>
      </c>
      <c r="L19" s="85">
        <f>'PLAN Veic'!L13+'PLAN Veic'!AB13+'PLAN Veic'!AR13+'PLAN Veic'!BH13+'PLAN Veic'!L41+'PLAN Veic'!AB41+'PLAN Veic'!AR41+'PLAN Veic'!BH41+'PLAN Veic'!L69+'PLAN Veic'!AB69+'PLAN Veic'!AR69+'PLAN Veic'!BH69+'PLAN Veic'!L97+'PLAN Veic'!AB97+'PLAN Veic'!AR97+'PLAN Veic'!BH97</f>
        <v>706</v>
      </c>
      <c r="M19" s="85">
        <f>'PLAN Veic'!M13+'PLAN Veic'!AC13+'PLAN Veic'!AS13+'PLAN Veic'!BI13+'PLAN Veic'!M41+'PLAN Veic'!AC41+'PLAN Veic'!AS41+'PLAN Veic'!BI41+'PLAN Veic'!M69+'PLAN Veic'!AC69+'PLAN Veic'!AS69+'PLAN Veic'!BI69+'PLAN Veic'!M97+'PLAN Veic'!AC97+'PLAN Veic'!AS97+'PLAN Veic'!BI97</f>
        <v>27</v>
      </c>
      <c r="N19" s="86">
        <f>'PLAN Veic'!N13+'PLAN Veic'!AD13+'PLAN Veic'!AT13+'PLAN Veic'!BJ13+'PLAN Veic'!N41+'PLAN Veic'!AD41+'PLAN Veic'!AT41+'PLAN Veic'!BJ41+'PLAN Veic'!N69+'PLAN Veic'!AD69+'PLAN Veic'!AT69+'PLAN Veic'!BJ69+'PLAN Veic'!N97+'PLAN Veic'!AD97+'PLAN Veic'!AT97+'PLAN Veic'!BJ97</f>
        <v>129</v>
      </c>
      <c r="O19" s="107">
        <f>'PLAN Veic'!O13+'PLAN Veic'!AE13+'PLAN Veic'!AU13+'PLAN Veic'!BK13+'PLAN Veic'!O41+'PLAN Veic'!AE41+'PLAN Veic'!AU41+'PLAN Veic'!BK41+'PLAN Veic'!O69+'PLAN Veic'!AE69+'PLAN Veic'!AU69+'PLAN Veic'!BK69+'PLAN Veic'!O97+'PLAN Veic'!AE97+'PLAN Veic'!AU97+'PLAN Veic'!BK97</f>
        <v>123</v>
      </c>
      <c r="P19" s="92">
        <f>'PLAN Veic'!P13+'PLAN Veic'!AF13+'PLAN Veic'!AV13+'PLAN Veic'!BL13+'PLAN Veic'!P41+'PLAN Veic'!AF41+'PLAN Veic'!AV41+'PLAN Veic'!BL41+'PLAN Veic'!P69+'PLAN Veic'!AF69+'PLAN Veic'!AV69+'PLAN Veic'!BL69+'PLAN Veic'!P97+'PLAN Veic'!AF97+'PLAN Veic'!AV97+'PLAN Veic'!BL97</f>
        <v>858</v>
      </c>
      <c r="Q19" s="92">
        <f>'PLAN Veic'!Q13+'PLAN Veic'!AG13+'PLAN Veic'!AW13+'PLAN Veic'!BM13+'PLAN Veic'!Q41+'PLAN Veic'!AG41+'PLAN Veic'!AW41+'PLAN Veic'!BM41+'PLAN Veic'!Q69+'PLAN Veic'!AG69+'PLAN Veic'!AW69+'PLAN Veic'!BM69+'PLAN Veic'!Q97+'PLAN Veic'!AG97+'PLAN Veic'!AW97+'PLAN Veic'!BM97</f>
        <v>35</v>
      </c>
      <c r="R19" s="93">
        <f>'PLAN Veic'!R13+'PLAN Veic'!AH13+'PLAN Veic'!AX13+'PLAN Veic'!BN13+'PLAN Veic'!R41+'PLAN Veic'!AH41+'PLAN Veic'!AX41+'PLAN Veic'!BN41+'PLAN Veic'!R69+'PLAN Veic'!AH69+'PLAN Veic'!AX69+'PLAN Veic'!BN69+'PLAN Veic'!R97+'PLAN Veic'!AH97+'PLAN Veic'!AX97+'PLAN Veic'!BN97</f>
        <v>154</v>
      </c>
      <c r="U19" s="94">
        <v>0.16666666666666666</v>
      </c>
      <c r="V19" s="95">
        <v>0.20833333333333301</v>
      </c>
      <c r="W19" s="119">
        <f t="shared" si="0"/>
        <v>627</v>
      </c>
      <c r="X19" s="26">
        <f t="shared" si="1"/>
        <v>678</v>
      </c>
      <c r="Y19" s="26">
        <f t="shared" si="2"/>
        <v>963</v>
      </c>
      <c r="Z19" s="120">
        <f t="shared" si="3"/>
        <v>1170</v>
      </c>
      <c r="AD19" s="143" t="s">
        <v>125</v>
      </c>
      <c r="AE19" s="42">
        <f t="shared" si="4"/>
        <v>3438</v>
      </c>
      <c r="AF19" s="26">
        <f t="shared" si="5"/>
        <v>4428</v>
      </c>
      <c r="AG19" s="129">
        <f t="shared" si="6"/>
        <v>6296</v>
      </c>
      <c r="AH19" s="133">
        <f t="shared" si="7"/>
        <v>8440</v>
      </c>
      <c r="AI19" s="134">
        <v>0.16666666666666666</v>
      </c>
      <c r="AJ19" s="286"/>
      <c r="AK19" s="286"/>
      <c r="AL19" s="286"/>
      <c r="AN19" s="449" t="s">
        <v>53</v>
      </c>
      <c r="AO19" s="450"/>
      <c r="AP19" s="451"/>
      <c r="AQ19" s="12"/>
    </row>
    <row r="20" spans="1:43" x14ac:dyDescent="0.2">
      <c r="A20" s="73">
        <v>0.20833333333333334</v>
      </c>
      <c r="B20" s="74">
        <v>0.25</v>
      </c>
      <c r="C20" s="60">
        <f>'PLAN Veic'!C14+'PLAN Veic'!S14+'PLAN Veic'!AI14+'PLAN Veic'!AY14+'PLAN Veic'!C42+'PLAN Veic'!S42+'PLAN Veic'!AI42+'PLAN Veic'!AY42+'PLAN Veic'!C70+'PLAN Veic'!S70+'PLAN Veic'!AI70+'PLAN Veic'!AY70+'PLAN Veic'!C98+'PLAN Veic'!S98+'PLAN Veic'!AI98+'PLAN Veic'!AY98</f>
        <v>214</v>
      </c>
      <c r="D20" s="27">
        <f>'PLAN Veic'!D14+'PLAN Veic'!T14+'PLAN Veic'!AJ14+'PLAN Veic'!AZ14+'PLAN Veic'!D42+'PLAN Veic'!T42+'PLAN Veic'!AJ42+'PLAN Veic'!AZ42+'PLAN Veic'!D70+'PLAN Veic'!T70+'PLAN Veic'!AJ70+'PLAN Veic'!AZ70+'PLAN Veic'!D98+'PLAN Veic'!T98+'PLAN Veic'!AJ98+'PLAN Veic'!AZ98</f>
        <v>1118</v>
      </c>
      <c r="E20" s="27">
        <f>'PLAN Veic'!E14+'PLAN Veic'!U14+'PLAN Veic'!AK14+'PLAN Veic'!BA14+'PLAN Veic'!E42+'PLAN Veic'!U42+'PLAN Veic'!AK42+'PLAN Veic'!BA42+'PLAN Veic'!E70+'PLAN Veic'!U70+'PLAN Veic'!AK70+'PLAN Veic'!BA70+'PLAN Veic'!E98+'PLAN Veic'!U98+'PLAN Veic'!AK98+'PLAN Veic'!BA98</f>
        <v>82</v>
      </c>
      <c r="F20" s="61">
        <f>'PLAN Veic'!F14+'PLAN Veic'!V14+'PLAN Veic'!AL14+'PLAN Veic'!BB14+'PLAN Veic'!F42+'PLAN Veic'!V42+'PLAN Veic'!AL42+'PLAN Veic'!BB42+'PLAN Veic'!F70+'PLAN Veic'!V70+'PLAN Veic'!AL70+'PLAN Veic'!BB70+'PLAN Veic'!F98+'PLAN Veic'!V98+'PLAN Veic'!AL98+'PLAN Veic'!BB98</f>
        <v>203</v>
      </c>
      <c r="G20" s="56">
        <f>'PLAN Veic'!G14+'PLAN Veic'!W14+'PLAN Veic'!AM14+'PLAN Veic'!BC14+'PLAN Veic'!G42+'PLAN Veic'!W42+'PLAN Veic'!AM42+'PLAN Veic'!BC42+'PLAN Veic'!G70+'PLAN Veic'!W70+'PLAN Veic'!AM70+'PLAN Veic'!BC70+'PLAN Veic'!G98+'PLAN Veic'!W98+'PLAN Veic'!AM98+'PLAN Veic'!BC98</f>
        <v>419</v>
      </c>
      <c r="H20" s="27">
        <f>'PLAN Veic'!H14+'PLAN Veic'!X14+'PLAN Veic'!AN14+'PLAN Veic'!BD14+'PLAN Veic'!H42+'PLAN Veic'!X42+'PLAN Veic'!AN42+'PLAN Veic'!BD42+'PLAN Veic'!H70+'PLAN Veic'!X70+'PLAN Veic'!AN70+'PLAN Veic'!BD70+'PLAN Veic'!H98+'PLAN Veic'!X98+'PLAN Veic'!AN98+'PLAN Veic'!BD98</f>
        <v>1720</v>
      </c>
      <c r="I20" s="27">
        <f>'PLAN Veic'!I14+'PLAN Veic'!Y14+'PLAN Veic'!AO14+'PLAN Veic'!BE14+'PLAN Veic'!I42+'PLAN Veic'!Y42+'PLAN Veic'!AO42+'PLAN Veic'!BE42+'PLAN Veic'!I70+'PLAN Veic'!Y70+'PLAN Veic'!AO70+'PLAN Veic'!BE70+'PLAN Veic'!I98+'PLAN Veic'!Y98+'PLAN Veic'!AO98+'PLAN Veic'!BE98</f>
        <v>149</v>
      </c>
      <c r="J20" s="102">
        <f>'PLAN Veic'!J14+'PLAN Veic'!Z14+'PLAN Veic'!AP14+'PLAN Veic'!BF14+'PLAN Veic'!J42+'PLAN Veic'!Z42+'PLAN Veic'!AP42+'PLAN Veic'!BF42+'PLAN Veic'!J70+'PLAN Veic'!Z70+'PLAN Veic'!AP70+'PLAN Veic'!BF70+'PLAN Veic'!J98+'PLAN Veic'!Z98+'PLAN Veic'!AP98+'PLAN Veic'!BF98</f>
        <v>258</v>
      </c>
      <c r="K20" s="60">
        <f>'PLAN Veic'!K14+'PLAN Veic'!AA14+'PLAN Veic'!AQ14+'PLAN Veic'!BG14+'PLAN Veic'!K42+'PLAN Veic'!AA42+'PLAN Veic'!AQ42+'PLAN Veic'!BG42+'PLAN Veic'!K70+'PLAN Veic'!AA70+'PLAN Veic'!AQ70+'PLAN Veic'!BG70+'PLAN Veic'!K98+'PLAN Veic'!AA98+'PLAN Veic'!AQ98+'PLAN Veic'!BG98</f>
        <v>533</v>
      </c>
      <c r="L20" s="27">
        <f>'PLAN Veic'!L14+'PLAN Veic'!AB14+'PLAN Veic'!AR14+'PLAN Veic'!BH14+'PLAN Veic'!L42+'PLAN Veic'!AB42+'PLAN Veic'!AR42+'PLAN Veic'!BH42+'PLAN Veic'!L70+'PLAN Veic'!AB70+'PLAN Veic'!AR70+'PLAN Veic'!BH70+'PLAN Veic'!L98+'PLAN Veic'!AB98+'PLAN Veic'!AR98+'PLAN Veic'!BH98</f>
        <v>2237</v>
      </c>
      <c r="M20" s="27">
        <f>'PLAN Veic'!M14+'PLAN Veic'!AC14+'PLAN Veic'!AS14+'PLAN Veic'!BI14+'PLAN Veic'!M42+'PLAN Veic'!AC42+'PLAN Veic'!AS42+'PLAN Veic'!BI42+'PLAN Veic'!M70+'PLAN Veic'!AC70+'PLAN Veic'!AS70+'PLAN Veic'!BI70+'PLAN Veic'!M98+'PLAN Veic'!AC98+'PLAN Veic'!AS98+'PLAN Veic'!BI98</f>
        <v>92</v>
      </c>
      <c r="N20" s="90">
        <f>'PLAN Veic'!N14+'PLAN Veic'!AD14+'PLAN Veic'!AT14+'PLAN Veic'!BJ14+'PLAN Veic'!N42+'PLAN Veic'!AD42+'PLAN Veic'!AT42+'PLAN Veic'!BJ42+'PLAN Veic'!N70+'PLAN Veic'!AD70+'PLAN Veic'!AT70+'PLAN Veic'!BJ70+'PLAN Veic'!N98+'PLAN Veic'!AD98+'PLAN Veic'!AT98+'PLAN Veic'!BJ98</f>
        <v>245</v>
      </c>
      <c r="O20" s="57">
        <f>'PLAN Veic'!O14+'PLAN Veic'!AE14+'PLAN Veic'!AU14+'PLAN Veic'!BK14+'PLAN Veic'!O42+'PLAN Veic'!AE42+'PLAN Veic'!AU42+'PLAN Veic'!BK42+'PLAN Veic'!O70+'PLAN Veic'!AE70+'PLAN Veic'!AU70+'PLAN Veic'!BK70+'PLAN Veic'!O98+'PLAN Veic'!AE98+'PLAN Veic'!AU98+'PLAN Veic'!BK98</f>
        <v>479</v>
      </c>
      <c r="P20" s="43">
        <f>'PLAN Veic'!P14+'PLAN Veic'!AF14+'PLAN Veic'!AV14+'PLAN Veic'!BL14+'PLAN Veic'!P42+'PLAN Veic'!AF42+'PLAN Veic'!AV42+'PLAN Veic'!BL42+'PLAN Veic'!P70+'PLAN Veic'!AF70+'PLAN Veic'!AV70+'PLAN Veic'!BL70+'PLAN Veic'!P98+'PLAN Veic'!AF98+'PLAN Veic'!AV98+'PLAN Veic'!BL98</f>
        <v>2805</v>
      </c>
      <c r="Q20" s="43">
        <f>'PLAN Veic'!Q14+'PLAN Veic'!AG14+'PLAN Veic'!AW14+'PLAN Veic'!BM14+'PLAN Veic'!Q42+'PLAN Veic'!AG42+'PLAN Veic'!AW42+'PLAN Veic'!BM42+'PLAN Veic'!Q70+'PLAN Veic'!AG70+'PLAN Veic'!AW70+'PLAN Veic'!BM70+'PLAN Veic'!Q98+'PLAN Veic'!AG98+'PLAN Veic'!AW98+'PLAN Veic'!BM98</f>
        <v>140</v>
      </c>
      <c r="R20" s="91">
        <f>'PLAN Veic'!R14+'PLAN Veic'!AH14+'PLAN Veic'!AX14+'PLAN Veic'!BN14+'PLAN Veic'!R42+'PLAN Veic'!AH42+'PLAN Veic'!AX42+'PLAN Veic'!BN42+'PLAN Veic'!R70+'PLAN Veic'!AH70+'PLAN Veic'!AX70+'PLAN Veic'!BN70+'PLAN Veic'!R98+'PLAN Veic'!AH98+'PLAN Veic'!AX98+'PLAN Veic'!BN98</f>
        <v>311</v>
      </c>
      <c r="U20" s="73">
        <v>0.20833333333333334</v>
      </c>
      <c r="V20" s="74">
        <v>0.25</v>
      </c>
      <c r="W20" s="117">
        <f t="shared" si="0"/>
        <v>1617</v>
      </c>
      <c r="X20" s="14">
        <f t="shared" si="1"/>
        <v>2546</v>
      </c>
      <c r="Y20" s="14">
        <f t="shared" si="2"/>
        <v>3107</v>
      </c>
      <c r="Z20" s="118">
        <f t="shared" si="3"/>
        <v>3735</v>
      </c>
      <c r="AD20" s="142" t="s">
        <v>126</v>
      </c>
      <c r="AE20" s="117">
        <f t="shared" si="4"/>
        <v>11005</v>
      </c>
      <c r="AF20" s="14">
        <f t="shared" si="5"/>
        <v>13857</v>
      </c>
      <c r="AG20" s="14">
        <f t="shared" si="6"/>
        <v>16700</v>
      </c>
      <c r="AH20" s="130">
        <f t="shared" si="7"/>
        <v>19830</v>
      </c>
      <c r="AI20" s="134">
        <v>0.20833333333333334</v>
      </c>
      <c r="AJ20" s="286"/>
      <c r="AK20" s="286"/>
      <c r="AL20" s="286"/>
      <c r="AN20" s="291"/>
      <c r="AO20" s="301" t="s">
        <v>97</v>
      </c>
      <c r="AP20" s="302">
        <v>0.33</v>
      </c>
    </row>
    <row r="21" spans="1:43" x14ac:dyDescent="0.2">
      <c r="A21" s="94">
        <v>0.25</v>
      </c>
      <c r="B21" s="95">
        <v>0.29166666666666602</v>
      </c>
      <c r="C21" s="82">
        <f>'PLAN Veic'!C15+'PLAN Veic'!S15+'PLAN Veic'!AI15+'PLAN Veic'!AY15+'PLAN Veic'!C43+'PLAN Veic'!S43+'PLAN Veic'!AI43+'PLAN Veic'!AY43+'PLAN Veic'!C71+'PLAN Veic'!S71+'PLAN Veic'!AI71+'PLAN Veic'!AY71+'PLAN Veic'!C99+'PLAN Veic'!S99+'PLAN Veic'!AI99+'PLAN Veic'!AY99</f>
        <v>723</v>
      </c>
      <c r="D21" s="80">
        <f>'PLAN Veic'!D15+'PLAN Veic'!T15+'PLAN Veic'!AJ15+'PLAN Veic'!AZ15+'PLAN Veic'!D43+'PLAN Veic'!T43+'PLAN Veic'!AJ43+'PLAN Veic'!AZ43+'PLAN Veic'!D71+'PLAN Veic'!T71+'PLAN Veic'!AJ71+'PLAN Veic'!AZ71+'PLAN Veic'!D99+'PLAN Veic'!T99+'PLAN Veic'!AJ99+'PLAN Veic'!AZ99</f>
        <v>3429</v>
      </c>
      <c r="E21" s="80">
        <f>'PLAN Veic'!E15+'PLAN Veic'!U15+'PLAN Veic'!AK15+'PLAN Veic'!BA15+'PLAN Veic'!E43+'PLAN Veic'!U43+'PLAN Veic'!AK43+'PLAN Veic'!BA43+'PLAN Veic'!E71+'PLAN Veic'!U71+'PLAN Veic'!AK71+'PLAN Veic'!BA71+'PLAN Veic'!E99+'PLAN Veic'!U99+'PLAN Veic'!AK99+'PLAN Veic'!BA99</f>
        <v>72</v>
      </c>
      <c r="F21" s="81">
        <f>'PLAN Veic'!F15+'PLAN Veic'!V15+'PLAN Veic'!AL15+'PLAN Veic'!BB15+'PLAN Veic'!F43+'PLAN Veic'!V43+'PLAN Veic'!AL43+'PLAN Veic'!BB43+'PLAN Veic'!F71+'PLAN Veic'!V71+'PLAN Veic'!AL71+'PLAN Veic'!BB71+'PLAN Veic'!F99+'PLAN Veic'!V99+'PLAN Veic'!AL99+'PLAN Veic'!BB99</f>
        <v>245</v>
      </c>
      <c r="G21" s="97">
        <f>'PLAN Veic'!G15+'PLAN Veic'!W15+'PLAN Veic'!AM15+'PLAN Veic'!BC15+'PLAN Veic'!G43+'PLAN Veic'!W43+'PLAN Veic'!AM43+'PLAN Veic'!BC43+'PLAN Veic'!G71+'PLAN Veic'!W71+'PLAN Veic'!AM71+'PLAN Veic'!BC71+'PLAN Veic'!G99+'PLAN Veic'!W99+'PLAN Veic'!AM99+'PLAN Veic'!BC99</f>
        <v>881</v>
      </c>
      <c r="H21" s="70">
        <f>'PLAN Veic'!H15+'PLAN Veic'!X15+'PLAN Veic'!AN15+'PLAN Veic'!BD15+'PLAN Veic'!H43+'PLAN Veic'!X43+'PLAN Veic'!AN43+'PLAN Veic'!BD43+'PLAN Veic'!H71+'PLAN Veic'!X71+'PLAN Veic'!AN71+'PLAN Veic'!BD71+'PLAN Veic'!H99+'PLAN Veic'!X99+'PLAN Veic'!AN99+'PLAN Veic'!BD99</f>
        <v>4110</v>
      </c>
      <c r="I21" s="70">
        <f>'PLAN Veic'!I15+'PLAN Veic'!Y15+'PLAN Veic'!AO15+'PLAN Veic'!BE15+'PLAN Veic'!I43+'PLAN Veic'!Y43+'PLAN Veic'!AO43+'PLAN Veic'!BE43+'PLAN Veic'!I71+'PLAN Veic'!Y71+'PLAN Veic'!AO71+'PLAN Veic'!BE71+'PLAN Veic'!I99+'PLAN Veic'!Y99+'PLAN Veic'!AO99+'PLAN Veic'!BE99</f>
        <v>65</v>
      </c>
      <c r="J21" s="103">
        <f>'PLAN Veic'!J15+'PLAN Veic'!Z15+'PLAN Veic'!AP15+'PLAN Veic'!BF15+'PLAN Veic'!J43+'PLAN Veic'!Z43+'PLAN Veic'!AP43+'PLAN Veic'!BF43+'PLAN Veic'!J71+'PLAN Veic'!Z71+'PLAN Veic'!AP71+'PLAN Veic'!BF71+'PLAN Veic'!J99+'PLAN Veic'!Z99+'PLAN Veic'!AP99+'PLAN Veic'!BF99</f>
        <v>333</v>
      </c>
      <c r="K21" s="87">
        <f>'PLAN Veic'!K15+'PLAN Veic'!AA15+'PLAN Veic'!AQ15+'PLAN Veic'!BG15+'PLAN Veic'!K43+'PLAN Veic'!AA43+'PLAN Veic'!AQ43+'PLAN Veic'!BG43+'PLAN Veic'!K71+'PLAN Veic'!AA71+'PLAN Veic'!AQ71+'PLAN Veic'!BG71+'PLAN Veic'!K99+'PLAN Veic'!AA99+'PLAN Veic'!AQ99+'PLAN Veic'!BG99</f>
        <v>1164</v>
      </c>
      <c r="L21" s="85">
        <f>'PLAN Veic'!L15+'PLAN Veic'!AB15+'PLAN Veic'!AR15+'PLAN Veic'!BH15+'PLAN Veic'!L43+'PLAN Veic'!AB43+'PLAN Veic'!AR43+'PLAN Veic'!BH43+'PLAN Veic'!L71+'PLAN Veic'!AB71+'PLAN Veic'!AR71+'PLAN Veic'!BH71+'PLAN Veic'!L99+'PLAN Veic'!AB99+'PLAN Veic'!AR99+'PLAN Veic'!BH99</f>
        <v>4715</v>
      </c>
      <c r="M21" s="85">
        <f>'PLAN Veic'!M15+'PLAN Veic'!AC15+'PLAN Veic'!AS15+'PLAN Veic'!BI15+'PLAN Veic'!M43+'PLAN Veic'!AC43+'PLAN Veic'!AS43+'PLAN Veic'!BI43+'PLAN Veic'!M71+'PLAN Veic'!AC71+'PLAN Veic'!AS71+'PLAN Veic'!BI71+'PLAN Veic'!M99+'PLAN Veic'!AC99+'PLAN Veic'!AS99+'PLAN Veic'!BI99</f>
        <v>40</v>
      </c>
      <c r="N21" s="86">
        <f>'PLAN Veic'!N15+'PLAN Veic'!AD15+'PLAN Veic'!AT15+'PLAN Veic'!BJ15+'PLAN Veic'!N43+'PLAN Veic'!AD43+'PLAN Veic'!AT43+'PLAN Veic'!BJ43+'PLAN Veic'!N71+'PLAN Veic'!AD71+'PLAN Veic'!AT71+'PLAN Veic'!BJ71+'PLAN Veic'!N99+'PLAN Veic'!AD99+'PLAN Veic'!AT99+'PLAN Veic'!BJ99</f>
        <v>318</v>
      </c>
      <c r="O21" s="107">
        <f>'PLAN Veic'!O15+'PLAN Veic'!AE15+'PLAN Veic'!AU15+'PLAN Veic'!BK15+'PLAN Veic'!O43+'PLAN Veic'!AE43+'PLAN Veic'!AU43+'PLAN Veic'!BK43+'PLAN Veic'!O71+'PLAN Veic'!AE71+'PLAN Veic'!AU71+'PLAN Veic'!BK71+'PLAN Veic'!O99+'PLAN Veic'!AE99+'PLAN Veic'!AU99+'PLAN Veic'!BK99</f>
        <v>1106</v>
      </c>
      <c r="P21" s="92">
        <f>'PLAN Veic'!P15+'PLAN Veic'!AF15+'PLAN Veic'!AV15+'PLAN Veic'!BL15+'PLAN Veic'!P43+'PLAN Veic'!AF43+'PLAN Veic'!AV43+'PLAN Veic'!BL43+'PLAN Veic'!P71+'PLAN Veic'!AF71+'PLAN Veic'!AV71+'PLAN Veic'!BL71+'PLAN Veic'!P99+'PLAN Veic'!AF99+'PLAN Veic'!AV99+'PLAN Veic'!BL99</f>
        <v>5264</v>
      </c>
      <c r="Q21" s="92">
        <f>'PLAN Veic'!Q15+'PLAN Veic'!AG15+'PLAN Veic'!AW15+'PLAN Veic'!BM15+'PLAN Veic'!Q43+'PLAN Veic'!AG43+'PLAN Veic'!AW43+'PLAN Veic'!BM43+'PLAN Veic'!Q71+'PLAN Veic'!AG71+'PLAN Veic'!AW71+'PLAN Veic'!BM71+'PLAN Veic'!Q99+'PLAN Veic'!AG99+'PLAN Veic'!AW99+'PLAN Veic'!BM99</f>
        <v>62</v>
      </c>
      <c r="R21" s="93">
        <f>'PLAN Veic'!R15+'PLAN Veic'!AH15+'PLAN Veic'!AX15+'PLAN Veic'!BN15+'PLAN Veic'!R43+'PLAN Veic'!AH43+'PLAN Veic'!AX43+'PLAN Veic'!BN43+'PLAN Veic'!R71+'PLAN Veic'!AH71+'PLAN Veic'!AX71+'PLAN Veic'!BN71+'PLAN Veic'!R99+'PLAN Veic'!AH99+'PLAN Veic'!AX99+'PLAN Veic'!BN99</f>
        <v>360</v>
      </c>
      <c r="U21" s="94">
        <v>0.25</v>
      </c>
      <c r="V21" s="95">
        <v>0.29166666666666602</v>
      </c>
      <c r="W21" s="119">
        <f t="shared" si="0"/>
        <v>4469</v>
      </c>
      <c r="X21" s="26">
        <f t="shared" si="1"/>
        <v>5389</v>
      </c>
      <c r="Y21" s="26">
        <f t="shared" si="2"/>
        <v>6237</v>
      </c>
      <c r="Z21" s="120">
        <f t="shared" si="3"/>
        <v>6792</v>
      </c>
      <c r="AD21" s="143" t="s">
        <v>127</v>
      </c>
      <c r="AE21" s="42">
        <f t="shared" si="4"/>
        <v>22887</v>
      </c>
      <c r="AF21" s="26">
        <f t="shared" si="5"/>
        <v>24939</v>
      </c>
      <c r="AG21" s="129">
        <f t="shared" si="6"/>
        <v>26811</v>
      </c>
      <c r="AH21" s="133">
        <f t="shared" si="7"/>
        <v>27530</v>
      </c>
      <c r="AI21" s="134">
        <v>0.25</v>
      </c>
      <c r="AJ21" s="286"/>
      <c r="AK21" s="286"/>
      <c r="AL21" s="286"/>
      <c r="AN21" s="292"/>
      <c r="AO21" s="303" t="s">
        <v>98</v>
      </c>
      <c r="AP21" s="304">
        <v>1</v>
      </c>
    </row>
    <row r="22" spans="1:43" x14ac:dyDescent="0.2">
      <c r="A22" s="73">
        <v>0.29166666666666669</v>
      </c>
      <c r="B22" s="74">
        <v>0.33333333333333298</v>
      </c>
      <c r="C22" s="60">
        <f>'PLAN Veic'!C16+'PLAN Veic'!S16+'PLAN Veic'!AI16+'PLAN Veic'!AY16+'PLAN Veic'!C44+'PLAN Veic'!S44+'PLAN Veic'!AI44+'PLAN Veic'!AY44+'PLAN Veic'!C72+'PLAN Veic'!S72+'PLAN Veic'!AI72+'PLAN Veic'!AY72+'PLAN Veic'!C100+'PLAN Veic'!S100+'PLAN Veic'!AI100+'PLAN Veic'!AY100</f>
        <v>994</v>
      </c>
      <c r="D22" s="27">
        <f>'PLAN Veic'!D16+'PLAN Veic'!T16+'PLAN Veic'!AJ16+'PLAN Veic'!AZ16+'PLAN Veic'!D44+'PLAN Veic'!T44+'PLAN Veic'!AJ44+'PLAN Veic'!AZ44+'PLAN Veic'!D72+'PLAN Veic'!T72+'PLAN Veic'!AJ72+'PLAN Veic'!AZ72+'PLAN Veic'!D100+'PLAN Veic'!T100+'PLAN Veic'!AJ100+'PLAN Veic'!AZ100</f>
        <v>5072</v>
      </c>
      <c r="E22" s="27">
        <f>'PLAN Veic'!E16+'PLAN Veic'!U16+'PLAN Veic'!AK16+'PLAN Veic'!BA16+'PLAN Veic'!E44+'PLAN Veic'!U44+'PLAN Veic'!AK44+'PLAN Veic'!BA44+'PLAN Veic'!E72+'PLAN Veic'!U72+'PLAN Veic'!AK72+'PLAN Veic'!BA72+'PLAN Veic'!E100+'PLAN Veic'!U100+'PLAN Veic'!AK100+'PLAN Veic'!BA100</f>
        <v>71</v>
      </c>
      <c r="F22" s="61">
        <f>'PLAN Veic'!F16+'PLAN Veic'!V16+'PLAN Veic'!AL16+'PLAN Veic'!BB16+'PLAN Veic'!F44+'PLAN Veic'!V44+'PLAN Veic'!AL44+'PLAN Veic'!BB44+'PLAN Veic'!F72+'PLAN Veic'!V72+'PLAN Veic'!AL72+'PLAN Veic'!BB72+'PLAN Veic'!F100+'PLAN Veic'!V100+'PLAN Veic'!AL100+'PLAN Veic'!BB100</f>
        <v>384</v>
      </c>
      <c r="G22" s="56">
        <f>'PLAN Veic'!G16+'PLAN Veic'!W16+'PLAN Veic'!AM16+'PLAN Veic'!BC16+'PLAN Veic'!G44+'PLAN Veic'!W44+'PLAN Veic'!AM44+'PLAN Veic'!BC44+'PLAN Veic'!G72+'PLAN Veic'!W72+'PLAN Veic'!AM72+'PLAN Veic'!BC72+'PLAN Veic'!G100+'PLAN Veic'!W100+'PLAN Veic'!AM100+'PLAN Veic'!BC100</f>
        <v>1249</v>
      </c>
      <c r="H22" s="27">
        <f>'PLAN Veic'!H16+'PLAN Veic'!X16+'PLAN Veic'!AN16+'PLAN Veic'!BD16+'PLAN Veic'!H44+'PLAN Veic'!X44+'PLAN Veic'!AN44+'PLAN Veic'!BD44+'PLAN Veic'!H72+'PLAN Veic'!X72+'PLAN Veic'!AN72+'PLAN Veic'!BD72+'PLAN Veic'!H100+'PLAN Veic'!X100+'PLAN Veic'!AN100+'PLAN Veic'!BD100</f>
        <v>5673</v>
      </c>
      <c r="I22" s="27">
        <f>'PLAN Veic'!I16+'PLAN Veic'!Y16+'PLAN Veic'!AO16+'PLAN Veic'!BE16+'PLAN Veic'!I44+'PLAN Veic'!Y44+'PLAN Veic'!AO44+'PLAN Veic'!BE44+'PLAN Veic'!I72+'PLAN Veic'!Y72+'PLAN Veic'!AO72+'PLAN Veic'!BE72+'PLAN Veic'!I100+'PLAN Veic'!Y100+'PLAN Veic'!AO100+'PLAN Veic'!BE100</f>
        <v>23</v>
      </c>
      <c r="J22" s="102">
        <f>'PLAN Veic'!J16+'PLAN Veic'!Z16+'PLAN Veic'!AP16+'PLAN Veic'!BF16+'PLAN Veic'!J44+'PLAN Veic'!Z44+'PLAN Veic'!AP44+'PLAN Veic'!BF44+'PLAN Veic'!J72+'PLAN Veic'!Z72+'PLAN Veic'!AP72+'PLAN Veic'!BF72+'PLAN Veic'!J100+'PLAN Veic'!Z100+'PLAN Veic'!AP100+'PLAN Veic'!BF100</f>
        <v>316</v>
      </c>
      <c r="K22" s="60">
        <f>'PLAN Veic'!K16+'PLAN Veic'!AA16+'PLAN Veic'!AQ16+'PLAN Veic'!BG16+'PLAN Veic'!K44+'PLAN Veic'!AA44+'PLAN Veic'!AQ44+'PLAN Veic'!BG44+'PLAN Veic'!K72+'PLAN Veic'!AA72+'PLAN Veic'!AQ72+'PLAN Veic'!BG72+'PLAN Veic'!K100+'PLAN Veic'!AA100+'PLAN Veic'!AQ100+'PLAN Veic'!BG100</f>
        <v>1088</v>
      </c>
      <c r="L22" s="27">
        <f>'PLAN Veic'!L16+'PLAN Veic'!AB16+'PLAN Veic'!AR16+'PLAN Veic'!BH16+'PLAN Veic'!L44+'PLAN Veic'!AB44+'PLAN Veic'!AR44+'PLAN Veic'!BH44+'PLAN Veic'!L72+'PLAN Veic'!AB72+'PLAN Veic'!AR72+'PLAN Veic'!BH72+'PLAN Veic'!L100+'PLAN Veic'!AB100+'PLAN Veic'!AR100+'PLAN Veic'!BH100</f>
        <v>5423</v>
      </c>
      <c r="M22" s="27">
        <f>'PLAN Veic'!M16+'PLAN Veic'!AC16+'PLAN Veic'!AS16+'PLAN Veic'!BI16+'PLAN Veic'!M44+'PLAN Veic'!AC44+'PLAN Veic'!AS44+'PLAN Veic'!BI44+'PLAN Veic'!M72+'PLAN Veic'!AC72+'PLAN Veic'!AS72+'PLAN Veic'!BI72+'PLAN Veic'!M100+'PLAN Veic'!AC100+'PLAN Veic'!AS100+'PLAN Veic'!BI100</f>
        <v>44</v>
      </c>
      <c r="N22" s="90">
        <f>'PLAN Veic'!N16+'PLAN Veic'!AD16+'PLAN Veic'!AT16+'PLAN Veic'!BJ16+'PLAN Veic'!N44+'PLAN Veic'!AD44+'PLAN Veic'!AT44+'PLAN Veic'!BJ44+'PLAN Veic'!N72+'PLAN Veic'!AD72+'PLAN Veic'!AT72+'PLAN Veic'!BJ72+'PLAN Veic'!N100+'PLAN Veic'!AD100+'PLAN Veic'!AT100+'PLAN Veic'!BJ100</f>
        <v>401</v>
      </c>
      <c r="O22" s="57">
        <f>'PLAN Veic'!O16+'PLAN Veic'!AE16+'PLAN Veic'!AU16+'PLAN Veic'!BK16+'PLAN Veic'!O44+'PLAN Veic'!AE44+'PLAN Veic'!AU44+'PLAN Veic'!BK44+'PLAN Veic'!O72+'PLAN Veic'!AE72+'PLAN Veic'!AU72+'PLAN Veic'!BK72+'PLAN Veic'!O100+'PLAN Veic'!AE100+'PLAN Veic'!AU100+'PLAN Veic'!BK100</f>
        <v>1269</v>
      </c>
      <c r="P22" s="43">
        <f>'PLAN Veic'!P16+'PLAN Veic'!AF16+'PLAN Veic'!AV16+'PLAN Veic'!BL16+'PLAN Veic'!P44+'PLAN Veic'!AF44+'PLAN Veic'!AV44+'PLAN Veic'!BL44+'PLAN Veic'!P72+'PLAN Veic'!AF72+'PLAN Veic'!AV72+'PLAN Veic'!BL72+'PLAN Veic'!P100+'PLAN Veic'!AF100+'PLAN Veic'!AV100+'PLAN Veic'!BL100</f>
        <v>4911</v>
      </c>
      <c r="Q22" s="43">
        <f>'PLAN Veic'!Q16+'PLAN Veic'!AG16+'PLAN Veic'!AW16+'PLAN Veic'!BM16+'PLAN Veic'!Q44+'PLAN Veic'!AG44+'PLAN Veic'!AW44+'PLAN Veic'!BM44+'PLAN Veic'!Q72+'PLAN Veic'!AG72+'PLAN Veic'!AW72+'PLAN Veic'!BM72+'PLAN Veic'!Q100+'PLAN Veic'!AG100+'PLAN Veic'!AW100+'PLAN Veic'!BM100</f>
        <v>56</v>
      </c>
      <c r="R22" s="91">
        <f>'PLAN Veic'!R16+'PLAN Veic'!AH16+'PLAN Veic'!AX16+'PLAN Veic'!BN16+'PLAN Veic'!R44+'PLAN Veic'!AH44+'PLAN Veic'!AX44+'PLAN Veic'!BN44+'PLAN Veic'!R72+'PLAN Veic'!AH72+'PLAN Veic'!AX72+'PLAN Veic'!BN72+'PLAN Veic'!R100+'PLAN Veic'!AH100+'PLAN Veic'!AX100+'PLAN Veic'!BN100</f>
        <v>419</v>
      </c>
      <c r="U22" s="73">
        <v>0.29166666666666669</v>
      </c>
      <c r="V22" s="74">
        <v>0.33333333333333298</v>
      </c>
      <c r="W22" s="117">
        <f t="shared" si="0"/>
        <v>6521</v>
      </c>
      <c r="X22" s="14">
        <f t="shared" si="1"/>
        <v>7261</v>
      </c>
      <c r="Y22" s="14">
        <f t="shared" si="2"/>
        <v>6956</v>
      </c>
      <c r="Z22" s="118">
        <f t="shared" si="3"/>
        <v>6655</v>
      </c>
      <c r="AD22" s="142" t="s">
        <v>128</v>
      </c>
      <c r="AE22" s="117">
        <f t="shared" si="4"/>
        <v>27393</v>
      </c>
      <c r="AF22" s="14">
        <f t="shared" si="5"/>
        <v>26593</v>
      </c>
      <c r="AG22" s="14">
        <f t="shared" si="6"/>
        <v>25365</v>
      </c>
      <c r="AH22" s="130">
        <f t="shared" si="7"/>
        <v>24746</v>
      </c>
      <c r="AI22" s="134">
        <v>0.29166666666666669</v>
      </c>
      <c r="AJ22" s="286"/>
      <c r="AK22" s="286"/>
      <c r="AL22" s="286"/>
      <c r="AN22" s="292"/>
      <c r="AO22" s="303" t="s">
        <v>54</v>
      </c>
      <c r="AP22" s="304">
        <v>2</v>
      </c>
    </row>
    <row r="23" spans="1:43" x14ac:dyDescent="0.2">
      <c r="A23" s="94">
        <v>0.33333333333333331</v>
      </c>
      <c r="B23" s="95">
        <v>0.375</v>
      </c>
      <c r="C23" s="82">
        <f>'PLAN Veic'!C17+'PLAN Veic'!S17+'PLAN Veic'!AI17+'PLAN Veic'!AY17+'PLAN Veic'!C45+'PLAN Veic'!S45+'PLAN Veic'!AI45+'PLAN Veic'!AY45+'PLAN Veic'!C73+'PLAN Veic'!S73+'PLAN Veic'!AI73+'PLAN Veic'!AY73+'PLAN Veic'!C101+'PLAN Veic'!S101+'PLAN Veic'!AI101+'PLAN Veic'!AY101</f>
        <v>832</v>
      </c>
      <c r="D23" s="80">
        <f>'PLAN Veic'!D17+'PLAN Veic'!T17+'PLAN Veic'!AJ17+'PLAN Veic'!AZ17+'PLAN Veic'!D45+'PLAN Veic'!T45+'PLAN Veic'!AJ45+'PLAN Veic'!AZ45+'PLAN Veic'!D73+'PLAN Veic'!T73+'PLAN Veic'!AJ73+'PLAN Veic'!AZ73+'PLAN Veic'!D101+'PLAN Veic'!T101+'PLAN Veic'!AJ101+'PLAN Veic'!AZ101</f>
        <v>4383</v>
      </c>
      <c r="E23" s="80">
        <f>'PLAN Veic'!E17+'PLAN Veic'!U17+'PLAN Veic'!AK17+'PLAN Veic'!BA17+'PLAN Veic'!E45+'PLAN Veic'!U45+'PLAN Veic'!AK45+'PLAN Veic'!BA45+'PLAN Veic'!E73+'PLAN Veic'!U73+'PLAN Veic'!AK73+'PLAN Veic'!BA73+'PLAN Veic'!E101+'PLAN Veic'!U101+'PLAN Veic'!AK101+'PLAN Veic'!BA101</f>
        <v>35</v>
      </c>
      <c r="F23" s="81">
        <f>'PLAN Veic'!F17+'PLAN Veic'!V17+'PLAN Veic'!AL17+'PLAN Veic'!BB17+'PLAN Veic'!F45+'PLAN Veic'!V45+'PLAN Veic'!AL45+'PLAN Veic'!BB45+'PLAN Veic'!F73+'PLAN Veic'!V73+'PLAN Veic'!AL73+'PLAN Veic'!BB73+'PLAN Veic'!F101+'PLAN Veic'!V101+'PLAN Veic'!AL101+'PLAN Veic'!BB101</f>
        <v>471</v>
      </c>
      <c r="G23" s="97">
        <f>'PLAN Veic'!G17+'PLAN Veic'!W17+'PLAN Veic'!AM17+'PLAN Veic'!BC17+'PLAN Veic'!G45+'PLAN Veic'!W45+'PLAN Veic'!AM45+'PLAN Veic'!BC45+'PLAN Veic'!G73+'PLAN Veic'!W73+'PLAN Veic'!AM73+'PLAN Veic'!BC73+'PLAN Veic'!G101+'PLAN Veic'!W101+'PLAN Veic'!AM101+'PLAN Veic'!BC101</f>
        <v>707</v>
      </c>
      <c r="H23" s="70">
        <f>'PLAN Veic'!H17+'PLAN Veic'!X17+'PLAN Veic'!AN17+'PLAN Veic'!BD17+'PLAN Veic'!H45+'PLAN Veic'!X45+'PLAN Veic'!AN45+'PLAN Veic'!BD45+'PLAN Veic'!H73+'PLAN Veic'!X73+'PLAN Veic'!AN73+'PLAN Veic'!BD73+'PLAN Veic'!H101+'PLAN Veic'!X101+'PLAN Veic'!AN101+'PLAN Veic'!BD101</f>
        <v>4764</v>
      </c>
      <c r="I23" s="70">
        <f>'PLAN Veic'!I17+'PLAN Veic'!Y17+'PLAN Veic'!AO17+'PLAN Veic'!BE17+'PLAN Veic'!I45+'PLAN Veic'!Y45+'PLAN Veic'!AO45+'PLAN Veic'!BE45+'PLAN Veic'!I73+'PLAN Veic'!Y73+'PLAN Veic'!AO73+'PLAN Veic'!BE73+'PLAN Veic'!I101+'PLAN Veic'!Y101+'PLAN Veic'!AO101+'PLAN Veic'!BE101</f>
        <v>51</v>
      </c>
      <c r="J23" s="103">
        <f>'PLAN Veic'!J17+'PLAN Veic'!Z17+'PLAN Veic'!AP17+'PLAN Veic'!BF17+'PLAN Veic'!J45+'PLAN Veic'!Z45+'PLAN Veic'!AP45+'PLAN Veic'!BF45+'PLAN Veic'!J73+'PLAN Veic'!Z73+'PLAN Veic'!AP73+'PLAN Veic'!BF73+'PLAN Veic'!J101+'PLAN Veic'!Z101+'PLAN Veic'!AP101+'PLAN Veic'!BF101</f>
        <v>511</v>
      </c>
      <c r="K23" s="87">
        <f>'PLAN Veic'!K17+'PLAN Veic'!AA17+'PLAN Veic'!AQ17+'PLAN Veic'!BG17+'PLAN Veic'!K45+'PLAN Veic'!AA45+'PLAN Veic'!AQ45+'PLAN Veic'!BG45+'PLAN Veic'!K73+'PLAN Veic'!AA73+'PLAN Veic'!AQ73+'PLAN Veic'!BG73+'PLAN Veic'!K101+'PLAN Veic'!AA101+'PLAN Veic'!AQ101+'PLAN Veic'!BG101</f>
        <v>737</v>
      </c>
      <c r="L23" s="85">
        <f>'PLAN Veic'!L17+'PLAN Veic'!AB17+'PLAN Veic'!AR17+'PLAN Veic'!BH17+'PLAN Veic'!L45+'PLAN Veic'!AB45+'PLAN Veic'!AR45+'PLAN Veic'!BH45+'PLAN Veic'!L73+'PLAN Veic'!AB73+'PLAN Veic'!AR73+'PLAN Veic'!BH73+'PLAN Veic'!L101+'PLAN Veic'!AB101+'PLAN Veic'!AR101+'PLAN Veic'!BH101</f>
        <v>5007</v>
      </c>
      <c r="M23" s="85">
        <f>'PLAN Veic'!M17+'PLAN Veic'!AC17+'PLAN Veic'!AS17+'PLAN Veic'!BI17+'PLAN Veic'!M45+'PLAN Veic'!AC45+'PLAN Veic'!AS45+'PLAN Veic'!BI45+'PLAN Veic'!M73+'PLAN Veic'!AC73+'PLAN Veic'!AS73+'PLAN Veic'!BI73+'PLAN Veic'!M101+'PLAN Veic'!AC101+'PLAN Veic'!AS101+'PLAN Veic'!BI101</f>
        <v>52</v>
      </c>
      <c r="N23" s="86">
        <f>'PLAN Veic'!N17+'PLAN Veic'!AD17+'PLAN Veic'!AT17+'PLAN Veic'!BJ17+'PLAN Veic'!N45+'PLAN Veic'!AD45+'PLAN Veic'!AT45+'PLAN Veic'!BJ45+'PLAN Veic'!N73+'PLAN Veic'!AD73+'PLAN Veic'!AT73+'PLAN Veic'!BJ73+'PLAN Veic'!N101+'PLAN Veic'!AD101+'PLAN Veic'!AT101+'PLAN Veic'!BJ101</f>
        <v>541</v>
      </c>
      <c r="O23" s="107">
        <f>'PLAN Veic'!O17+'PLAN Veic'!AE17+'PLAN Veic'!AU17+'PLAN Veic'!BK17+'PLAN Veic'!O45+'PLAN Veic'!AE45+'PLAN Veic'!AU45+'PLAN Veic'!BK45+'PLAN Veic'!O73+'PLAN Veic'!AE73+'PLAN Veic'!AU73+'PLAN Veic'!BK73+'PLAN Veic'!O101+'PLAN Veic'!AE101+'PLAN Veic'!AU101+'PLAN Veic'!BK101</f>
        <v>754</v>
      </c>
      <c r="P23" s="92">
        <f>'PLAN Veic'!P17+'PLAN Veic'!AF17+'PLAN Veic'!AV17+'PLAN Veic'!BL17+'PLAN Veic'!P45+'PLAN Veic'!AF45+'PLAN Veic'!AV45+'PLAN Veic'!BL45+'PLAN Veic'!P73+'PLAN Veic'!AF73+'PLAN Veic'!AV73+'PLAN Veic'!BL73+'PLAN Veic'!P101+'PLAN Veic'!AF101+'PLAN Veic'!AV101+'PLAN Veic'!BL101</f>
        <v>4811</v>
      </c>
      <c r="Q23" s="92">
        <f>'PLAN Veic'!Q17+'PLAN Veic'!AG17+'PLAN Veic'!AW17+'PLAN Veic'!BM17+'PLAN Veic'!Q45+'PLAN Veic'!AG45+'PLAN Veic'!AW45+'PLAN Veic'!BM45+'PLAN Veic'!Q73+'PLAN Veic'!AG73+'PLAN Veic'!AW73+'PLAN Veic'!BM73+'PLAN Veic'!Q101+'PLAN Veic'!AG101+'PLAN Veic'!AW101+'PLAN Veic'!BM101</f>
        <v>35</v>
      </c>
      <c r="R23" s="93">
        <f>'PLAN Veic'!R17+'PLAN Veic'!AH17+'PLAN Veic'!AX17+'PLAN Veic'!BN17+'PLAN Veic'!R45+'PLAN Veic'!AH45+'PLAN Veic'!AX45+'PLAN Veic'!BN45+'PLAN Veic'!R73+'PLAN Veic'!AH73+'PLAN Veic'!AX73+'PLAN Veic'!BN73+'PLAN Veic'!R101+'PLAN Veic'!AH101+'PLAN Veic'!AX101+'PLAN Veic'!BN101</f>
        <v>627</v>
      </c>
      <c r="U23" s="94">
        <v>0.33333333333333331</v>
      </c>
      <c r="V23" s="95">
        <v>0.375</v>
      </c>
      <c r="W23" s="119">
        <f t="shared" si="0"/>
        <v>5721</v>
      </c>
      <c r="X23" s="26">
        <f t="shared" si="1"/>
        <v>6033</v>
      </c>
      <c r="Y23" s="26">
        <f t="shared" si="2"/>
        <v>6337</v>
      </c>
      <c r="Z23" s="120">
        <f t="shared" si="3"/>
        <v>6227</v>
      </c>
      <c r="AD23" s="143" t="s">
        <v>129</v>
      </c>
      <c r="AE23" s="42">
        <f t="shared" si="4"/>
        <v>24318</v>
      </c>
      <c r="AF23" s="26">
        <f t="shared" si="5"/>
        <v>24599</v>
      </c>
      <c r="AG23" s="129">
        <f t="shared" si="6"/>
        <v>24370</v>
      </c>
      <c r="AH23" s="133">
        <f t="shared" si="7"/>
        <v>24015</v>
      </c>
      <c r="AI23" s="134">
        <v>0.33333333333333331</v>
      </c>
      <c r="AJ23" s="286"/>
      <c r="AK23" s="286"/>
      <c r="AL23" s="286"/>
      <c r="AN23" s="293"/>
      <c r="AO23" s="305" t="s">
        <v>55</v>
      </c>
      <c r="AP23" s="306">
        <v>2</v>
      </c>
    </row>
    <row r="24" spans="1:43" x14ac:dyDescent="0.2">
      <c r="A24" s="73">
        <v>0.375</v>
      </c>
      <c r="B24" s="74">
        <v>0.41666666666666602</v>
      </c>
      <c r="C24" s="62">
        <f>'PLAN Veic'!C18+'PLAN Veic'!S18+'PLAN Veic'!AI18+'PLAN Veic'!AY18+'PLAN Veic'!C46+'PLAN Veic'!S46+'PLAN Veic'!AI46+'PLAN Veic'!AY46+'PLAN Veic'!C74+'PLAN Veic'!S74+'PLAN Veic'!AI74+'PLAN Veic'!AY74+'PLAN Veic'!C102+'PLAN Veic'!S102+'PLAN Veic'!AI102+'PLAN Veic'!AY102</f>
        <v>712</v>
      </c>
      <c r="D24" s="43">
        <f>'PLAN Veic'!D18+'PLAN Veic'!T18+'PLAN Veic'!AJ18+'PLAN Veic'!AZ18+'PLAN Veic'!D46+'PLAN Veic'!T46+'PLAN Veic'!AJ46+'PLAN Veic'!AZ46+'PLAN Veic'!D74+'PLAN Veic'!T74+'PLAN Veic'!AJ74+'PLAN Veic'!AZ74+'PLAN Veic'!D102+'PLAN Veic'!T102+'PLAN Veic'!AJ102+'PLAN Veic'!AZ102</f>
        <v>4575</v>
      </c>
      <c r="E24" s="43">
        <f>'PLAN Veic'!E18+'PLAN Veic'!U18+'PLAN Veic'!AK18+'PLAN Veic'!BA18+'PLAN Veic'!E46+'PLAN Veic'!U46+'PLAN Veic'!AK46+'PLAN Veic'!BA46+'PLAN Veic'!E74+'PLAN Veic'!U74+'PLAN Veic'!AK74+'PLAN Veic'!BA74+'PLAN Veic'!E102+'PLAN Veic'!U102+'PLAN Veic'!AK102+'PLAN Veic'!BA102</f>
        <v>44</v>
      </c>
      <c r="F24" s="91">
        <f>'PLAN Veic'!F18+'PLAN Veic'!V18+'PLAN Veic'!AL18+'PLAN Veic'!BB18+'PLAN Veic'!F46+'PLAN Veic'!V46+'PLAN Veic'!AL46+'PLAN Veic'!BB46+'PLAN Veic'!F74+'PLAN Veic'!V74+'PLAN Veic'!AL74+'PLAN Veic'!BB74+'PLAN Veic'!F102+'PLAN Veic'!V102+'PLAN Veic'!AL102+'PLAN Veic'!BB102</f>
        <v>671</v>
      </c>
      <c r="G24" s="57">
        <f>'PLAN Veic'!G18+'PLAN Veic'!W18+'PLAN Veic'!AM18+'PLAN Veic'!BC18+'PLAN Veic'!G46+'PLAN Veic'!W46+'PLAN Veic'!AM46+'PLAN Veic'!BC46+'PLAN Veic'!G74+'PLAN Veic'!W74+'PLAN Veic'!AM74+'PLAN Veic'!BC74+'PLAN Veic'!G102+'PLAN Veic'!W102+'PLAN Veic'!AM102+'PLAN Veic'!BC102</f>
        <v>539</v>
      </c>
      <c r="H24" s="43">
        <f>'PLAN Veic'!H18+'PLAN Veic'!X18+'PLAN Veic'!AN18+'PLAN Veic'!BD18+'PLAN Veic'!H46+'PLAN Veic'!X46+'PLAN Veic'!AN46+'PLAN Veic'!BD46+'PLAN Veic'!H74+'PLAN Veic'!X74+'PLAN Veic'!AN74+'PLAN Veic'!BD74+'PLAN Veic'!H102+'PLAN Veic'!X102+'PLAN Veic'!AN102+'PLAN Veic'!BD102</f>
        <v>4561</v>
      </c>
      <c r="I24" s="43">
        <f>'PLAN Veic'!I18+'PLAN Veic'!Y18+'PLAN Veic'!AO18+'PLAN Veic'!BE18+'PLAN Veic'!I46+'PLAN Veic'!Y46+'PLAN Veic'!AO46+'PLAN Veic'!BE46+'PLAN Veic'!I74+'PLAN Veic'!Y74+'PLAN Veic'!AO74+'PLAN Veic'!BE74+'PLAN Veic'!I102+'PLAN Veic'!Y102+'PLAN Veic'!AO102+'PLAN Veic'!BE102</f>
        <v>32</v>
      </c>
      <c r="J24" s="104">
        <f>'PLAN Veic'!J18+'PLAN Veic'!Z18+'PLAN Veic'!AP18+'PLAN Veic'!BF18+'PLAN Veic'!J46+'PLAN Veic'!Z46+'PLAN Veic'!AP46+'PLAN Veic'!BF46+'PLAN Veic'!J74+'PLAN Veic'!Z74+'PLAN Veic'!AP74+'PLAN Veic'!BF74+'PLAN Veic'!J102+'PLAN Veic'!Z102+'PLAN Veic'!AP102+'PLAN Veic'!BF102</f>
        <v>672</v>
      </c>
      <c r="K24" s="62">
        <f>'PLAN Veic'!K18+'PLAN Veic'!AA18+'PLAN Veic'!AQ18+'PLAN Veic'!BG18+'PLAN Veic'!K46+'PLAN Veic'!AA46+'PLAN Veic'!AQ46+'PLAN Veic'!BG46+'PLAN Veic'!K74+'PLAN Veic'!AA74+'PLAN Veic'!AQ74+'PLAN Veic'!BG74+'PLAN Veic'!K102+'PLAN Veic'!AA102+'PLAN Veic'!AQ102+'PLAN Veic'!BG102</f>
        <v>631</v>
      </c>
      <c r="L24" s="43">
        <f>'PLAN Veic'!L18+'PLAN Veic'!AB18+'PLAN Veic'!AR18+'PLAN Veic'!BH18+'PLAN Veic'!L46+'PLAN Veic'!AB46+'PLAN Veic'!AR46+'PLAN Veic'!BH46+'PLAN Veic'!L74+'PLAN Veic'!AB74+'PLAN Veic'!AR74+'PLAN Veic'!BH74+'PLAN Veic'!L102+'PLAN Veic'!AB102+'PLAN Veic'!AR102+'PLAN Veic'!BH102</f>
        <v>4662</v>
      </c>
      <c r="M24" s="43">
        <f>'PLAN Veic'!M18+'PLAN Veic'!AC18+'PLAN Veic'!AS18+'PLAN Veic'!BI18+'PLAN Veic'!M46+'PLAN Veic'!AC46+'PLAN Veic'!AS46+'PLAN Veic'!BI46+'PLAN Veic'!M74+'PLAN Veic'!AC74+'PLAN Veic'!AS74+'PLAN Veic'!BI74+'PLAN Veic'!M102+'PLAN Veic'!AC102+'PLAN Veic'!AS102+'PLAN Veic'!BI102</f>
        <v>38</v>
      </c>
      <c r="N24" s="91">
        <f>'PLAN Veic'!N18+'PLAN Veic'!AD18+'PLAN Veic'!AT18+'PLAN Veic'!BJ18+'PLAN Veic'!N46+'PLAN Veic'!AD46+'PLAN Veic'!AT46+'PLAN Veic'!BJ46+'PLAN Veic'!N74+'PLAN Veic'!AD74+'PLAN Veic'!AT74+'PLAN Veic'!BJ74+'PLAN Veic'!N102+'PLAN Veic'!AD102+'PLAN Veic'!AT102+'PLAN Veic'!BJ102</f>
        <v>651</v>
      </c>
      <c r="O24" s="57">
        <f>'PLAN Veic'!O18+'PLAN Veic'!AE18+'PLAN Veic'!AU18+'PLAN Veic'!BK18+'PLAN Veic'!O46+'PLAN Veic'!AE46+'PLAN Veic'!AU46+'PLAN Veic'!BK46+'PLAN Veic'!O74+'PLAN Veic'!AE74+'PLAN Veic'!AU74+'PLAN Veic'!BK74+'PLAN Veic'!O102+'PLAN Veic'!AE102+'PLAN Veic'!AU102+'PLAN Veic'!BK102</f>
        <v>582</v>
      </c>
      <c r="P24" s="43">
        <f>'PLAN Veic'!P18+'PLAN Veic'!AF18+'PLAN Veic'!AV18+'PLAN Veic'!BL18+'PLAN Veic'!P46+'PLAN Veic'!AF46+'PLAN Veic'!AV46+'PLAN Veic'!BL46+'PLAN Veic'!P74+'PLAN Veic'!AF74+'PLAN Veic'!AV74+'PLAN Veic'!BL74+'PLAN Veic'!P102+'PLAN Veic'!AF102+'PLAN Veic'!AV102+'PLAN Veic'!BL102</f>
        <v>4477</v>
      </c>
      <c r="Q24" s="43">
        <f>'PLAN Veic'!Q18+'PLAN Veic'!AG18+'PLAN Veic'!AW18+'PLAN Veic'!BM18+'PLAN Veic'!Q46+'PLAN Veic'!AG46+'PLAN Veic'!AW46+'PLAN Veic'!BM46+'PLAN Veic'!Q74+'PLAN Veic'!AG74+'PLAN Veic'!AW74+'PLAN Veic'!BM74+'PLAN Veic'!Q102+'PLAN Veic'!AG102+'PLAN Veic'!AW102+'PLAN Veic'!BM102</f>
        <v>21</v>
      </c>
      <c r="R24" s="91">
        <f>'PLAN Veic'!R18+'PLAN Veic'!AH18+'PLAN Veic'!AX18+'PLAN Veic'!BN18+'PLAN Veic'!R46+'PLAN Veic'!AH46+'PLAN Veic'!AX46+'PLAN Veic'!BN46+'PLAN Veic'!R74+'PLAN Veic'!AH74+'PLAN Veic'!AX74+'PLAN Veic'!BN74+'PLAN Veic'!R102+'PLAN Veic'!AH102+'PLAN Veic'!AX102+'PLAN Veic'!BN102</f>
        <v>654</v>
      </c>
      <c r="U24" s="73">
        <v>0.375</v>
      </c>
      <c r="V24" s="74">
        <v>0.41666666666666602</v>
      </c>
      <c r="W24" s="117">
        <f t="shared" si="0"/>
        <v>6002</v>
      </c>
      <c r="X24" s="14">
        <f t="shared" si="1"/>
        <v>5804</v>
      </c>
      <c r="Y24" s="14">
        <f t="shared" si="2"/>
        <v>5982</v>
      </c>
      <c r="Z24" s="118">
        <f t="shared" si="3"/>
        <v>5734</v>
      </c>
      <c r="AD24" s="142" t="s">
        <v>130</v>
      </c>
      <c r="AE24" s="117">
        <f t="shared" si="4"/>
        <v>23522</v>
      </c>
      <c r="AF24" s="14">
        <f t="shared" si="5"/>
        <v>23152</v>
      </c>
      <c r="AG24" s="14">
        <f t="shared" si="6"/>
        <v>23004</v>
      </c>
      <c r="AH24" s="130">
        <f t="shared" si="7"/>
        <v>22534</v>
      </c>
      <c r="AI24" s="134">
        <v>0.375</v>
      </c>
      <c r="AJ24" s="286"/>
      <c r="AK24" s="286"/>
      <c r="AL24" s="286"/>
    </row>
    <row r="25" spans="1:43" x14ac:dyDescent="0.2">
      <c r="A25" s="94">
        <v>0.41666666666666669</v>
      </c>
      <c r="B25" s="95">
        <v>0.45833333333333298</v>
      </c>
      <c r="C25" s="82">
        <f>'PLAN Veic'!C19+'PLAN Veic'!S19+'PLAN Veic'!AI19+'PLAN Veic'!AY19+'PLAN Veic'!C47+'PLAN Veic'!S47+'PLAN Veic'!AI47+'PLAN Veic'!AY47+'PLAN Veic'!C75+'PLAN Veic'!S75+'PLAN Veic'!AI75+'PLAN Veic'!AY75+'PLAN Veic'!C103+'PLAN Veic'!S103+'PLAN Veic'!AI103+'PLAN Veic'!AY103</f>
        <v>596</v>
      </c>
      <c r="D25" s="80">
        <f>'PLAN Veic'!D19+'PLAN Veic'!T19+'PLAN Veic'!AJ19+'PLAN Veic'!AZ19+'PLAN Veic'!D47+'PLAN Veic'!T47+'PLAN Veic'!AJ47+'PLAN Veic'!AZ47+'PLAN Veic'!D75+'PLAN Veic'!T75+'PLAN Veic'!AJ75+'PLAN Veic'!AZ75+'PLAN Veic'!D103+'PLAN Veic'!T103+'PLAN Veic'!AJ103+'PLAN Veic'!AZ103</f>
        <v>4393</v>
      </c>
      <c r="E25" s="80">
        <f>'PLAN Veic'!E19+'PLAN Veic'!U19+'PLAN Veic'!AK19+'PLAN Veic'!BA19+'PLAN Veic'!E47+'PLAN Veic'!U47+'PLAN Veic'!AK47+'PLAN Veic'!BA47+'PLAN Veic'!E75+'PLAN Veic'!U75+'PLAN Veic'!AK75+'PLAN Veic'!BA75+'PLAN Veic'!E103+'PLAN Veic'!U103+'PLAN Veic'!AK103+'PLAN Veic'!BA103</f>
        <v>35</v>
      </c>
      <c r="F25" s="81">
        <f>'PLAN Veic'!F19+'PLAN Veic'!V19+'PLAN Veic'!AL19+'PLAN Veic'!BB19+'PLAN Veic'!F47+'PLAN Veic'!V47+'PLAN Veic'!AL47+'PLAN Veic'!BB47+'PLAN Veic'!F75+'PLAN Veic'!V75+'PLAN Veic'!AL75+'PLAN Veic'!BB75+'PLAN Veic'!F103+'PLAN Veic'!V103+'PLAN Veic'!AL103+'PLAN Veic'!BB103</f>
        <v>608</v>
      </c>
      <c r="G25" s="97">
        <f>'PLAN Veic'!G19+'PLAN Veic'!W19+'PLAN Veic'!AM19+'PLAN Veic'!BC19+'PLAN Veic'!G47+'PLAN Veic'!W47+'PLAN Veic'!AM47+'PLAN Veic'!BC47+'PLAN Veic'!G75+'PLAN Veic'!W75+'PLAN Veic'!AM75+'PLAN Veic'!BC75+'PLAN Veic'!G103+'PLAN Veic'!W103+'PLAN Veic'!AM103+'PLAN Veic'!BC103</f>
        <v>568</v>
      </c>
      <c r="H25" s="70">
        <f>'PLAN Veic'!H19+'PLAN Veic'!X19+'PLAN Veic'!AN19+'PLAN Veic'!BD19+'PLAN Veic'!H47+'PLAN Veic'!X47+'PLAN Veic'!AN47+'PLAN Veic'!BD47+'PLAN Veic'!H75+'PLAN Veic'!X75+'PLAN Veic'!AN75+'PLAN Veic'!BD75+'PLAN Veic'!H103+'PLAN Veic'!X103+'PLAN Veic'!AN103+'PLAN Veic'!BD103</f>
        <v>4311</v>
      </c>
      <c r="I25" s="70">
        <f>'PLAN Veic'!I19+'PLAN Veic'!Y19+'PLAN Veic'!AO19+'PLAN Veic'!BE19+'PLAN Veic'!I47+'PLAN Veic'!Y47+'PLAN Veic'!AO47+'PLAN Veic'!BE47+'PLAN Veic'!I75+'PLAN Veic'!Y75+'PLAN Veic'!AO75+'PLAN Veic'!BE75+'PLAN Veic'!I103+'PLAN Veic'!Y103+'PLAN Veic'!AO103+'PLAN Veic'!BE103</f>
        <v>34</v>
      </c>
      <c r="J25" s="103">
        <f>'PLAN Veic'!J19+'PLAN Veic'!Z19+'PLAN Veic'!AP19+'PLAN Veic'!BF19+'PLAN Veic'!J47+'PLAN Veic'!Z47+'PLAN Veic'!AP47+'PLAN Veic'!BF47+'PLAN Veic'!J75+'PLAN Veic'!Z75+'PLAN Veic'!AP75+'PLAN Veic'!BF75+'PLAN Veic'!J103+'PLAN Veic'!Z103+'PLAN Veic'!AP103+'PLAN Veic'!BF103</f>
        <v>743</v>
      </c>
      <c r="K25" s="87">
        <f>'PLAN Veic'!K19+'PLAN Veic'!AA19+'PLAN Veic'!AQ19+'PLAN Veic'!BG19+'PLAN Veic'!K47+'PLAN Veic'!AA47+'PLAN Veic'!AQ47+'PLAN Veic'!BG47+'PLAN Veic'!K75+'PLAN Veic'!AA75+'PLAN Veic'!AQ75+'PLAN Veic'!BG75+'PLAN Veic'!K103+'PLAN Veic'!AA103+'PLAN Veic'!AQ103+'PLAN Veic'!BG103</f>
        <v>610</v>
      </c>
      <c r="L25" s="85">
        <f>'PLAN Veic'!L19+'PLAN Veic'!AB19+'PLAN Veic'!AR19+'PLAN Veic'!BH19+'PLAN Veic'!L47+'PLAN Veic'!AB47+'PLAN Veic'!AR47+'PLAN Veic'!BH47+'PLAN Veic'!L75+'PLAN Veic'!AB75+'PLAN Veic'!AR75+'PLAN Veic'!BH75+'PLAN Veic'!L103+'PLAN Veic'!AB103+'PLAN Veic'!AR103+'PLAN Veic'!BH103</f>
        <v>4201</v>
      </c>
      <c r="M25" s="85">
        <f>'PLAN Veic'!M19+'PLAN Veic'!AC19+'PLAN Veic'!AS19+'PLAN Veic'!BI19+'PLAN Veic'!M47+'PLAN Veic'!AC47+'PLAN Veic'!AS47+'PLAN Veic'!BI47+'PLAN Veic'!M75+'PLAN Veic'!AC75+'PLAN Veic'!AS75+'PLAN Veic'!BI75+'PLAN Veic'!M103+'PLAN Veic'!AC103+'PLAN Veic'!AS103+'PLAN Veic'!BI103</f>
        <v>26</v>
      </c>
      <c r="N25" s="86">
        <f>'PLAN Veic'!N19+'PLAN Veic'!AD19+'PLAN Veic'!AT19+'PLAN Veic'!BJ19+'PLAN Veic'!N47+'PLAN Veic'!AD47+'PLAN Veic'!AT47+'PLAN Veic'!BJ47+'PLAN Veic'!N75+'PLAN Veic'!AD75+'PLAN Veic'!AT75+'PLAN Veic'!BJ75+'PLAN Veic'!N103+'PLAN Veic'!AD103+'PLAN Veic'!AT103+'PLAN Veic'!BJ103</f>
        <v>675</v>
      </c>
      <c r="O25" s="107">
        <f>'PLAN Veic'!O19+'PLAN Veic'!AE19+'PLAN Veic'!AU19+'PLAN Veic'!BK19+'PLAN Veic'!O47+'PLAN Veic'!AE47+'PLAN Veic'!AU47+'PLAN Veic'!BK47+'PLAN Veic'!O75+'PLAN Veic'!AE75+'PLAN Veic'!AU75+'PLAN Veic'!BK75+'PLAN Veic'!O103+'PLAN Veic'!AE103+'PLAN Veic'!AU103+'PLAN Veic'!BK103</f>
        <v>627</v>
      </c>
      <c r="P25" s="92">
        <f>'PLAN Veic'!P19+'PLAN Veic'!AF19+'PLAN Veic'!AV19+'PLAN Veic'!BL19+'PLAN Veic'!P47+'PLAN Veic'!AF47+'PLAN Veic'!AV47+'PLAN Veic'!BL47+'PLAN Veic'!P75+'PLAN Veic'!AF75+'PLAN Veic'!AV75+'PLAN Veic'!BL75+'PLAN Veic'!P103+'PLAN Veic'!AF103+'PLAN Veic'!AV103+'PLAN Veic'!BL103</f>
        <v>4257</v>
      </c>
      <c r="Q25" s="92">
        <f>'PLAN Veic'!Q19+'PLAN Veic'!AG19+'PLAN Veic'!AW19+'PLAN Veic'!BM19+'PLAN Veic'!Q47+'PLAN Veic'!AG47+'PLAN Veic'!AW47+'PLAN Veic'!BM47+'PLAN Veic'!Q75+'PLAN Veic'!AG75+'PLAN Veic'!AW75+'PLAN Veic'!BM75+'PLAN Veic'!Q103+'PLAN Veic'!AG103+'PLAN Veic'!AW103+'PLAN Veic'!BM103</f>
        <v>25</v>
      </c>
      <c r="R25" s="93">
        <f>'PLAN Veic'!R19+'PLAN Veic'!AH19+'PLAN Veic'!AX19+'PLAN Veic'!BN19+'PLAN Veic'!R47+'PLAN Veic'!AH47+'PLAN Veic'!AX47+'PLAN Veic'!BN47+'PLAN Veic'!R75+'PLAN Veic'!AH75+'PLAN Veic'!AX75+'PLAN Veic'!BN75+'PLAN Veic'!R103+'PLAN Veic'!AH103+'PLAN Veic'!AX103+'PLAN Veic'!BN103</f>
        <v>665</v>
      </c>
      <c r="U25" s="94">
        <v>0.41666666666666669</v>
      </c>
      <c r="V25" s="95">
        <v>0.45833333333333298</v>
      </c>
      <c r="W25" s="119">
        <f t="shared" si="0"/>
        <v>5632</v>
      </c>
      <c r="X25" s="26">
        <f t="shared" si="1"/>
        <v>5656</v>
      </c>
      <c r="Y25" s="26">
        <f t="shared" si="2"/>
        <v>5512</v>
      </c>
      <c r="Z25" s="120">
        <f t="shared" si="3"/>
        <v>5574</v>
      </c>
      <c r="AD25" s="143" t="s">
        <v>105</v>
      </c>
      <c r="AE25" s="42">
        <f t="shared" si="4"/>
        <v>22374</v>
      </c>
      <c r="AF25" s="26">
        <f t="shared" si="5"/>
        <v>22174</v>
      </c>
      <c r="AG25" s="129">
        <f t="shared" si="6"/>
        <v>22309</v>
      </c>
      <c r="AH25" s="133">
        <f t="shared" si="7"/>
        <v>22261</v>
      </c>
      <c r="AI25" s="134">
        <v>0.41666666666666669</v>
      </c>
      <c r="AJ25" s="286"/>
      <c r="AK25" s="286"/>
      <c r="AL25" s="286"/>
    </row>
    <row r="26" spans="1:43" x14ac:dyDescent="0.2">
      <c r="A26" s="73">
        <v>0.45833333333333331</v>
      </c>
      <c r="B26" s="74">
        <v>0.5</v>
      </c>
      <c r="C26" s="60">
        <f>'PLAN Veic'!C20+'PLAN Veic'!S20+'PLAN Veic'!AI20+'PLAN Veic'!AY20+'PLAN Veic'!C48+'PLAN Veic'!S48+'PLAN Veic'!AI48+'PLAN Veic'!AY48+'PLAN Veic'!C76+'PLAN Veic'!S76+'PLAN Veic'!AI76+'PLAN Veic'!AY76+'PLAN Veic'!C104+'PLAN Veic'!S104+'PLAN Veic'!AI104+'PLAN Veic'!AY104</f>
        <v>600</v>
      </c>
      <c r="D26" s="27">
        <f>'PLAN Veic'!D20+'PLAN Veic'!T20+'PLAN Veic'!AJ20+'PLAN Veic'!AZ20+'PLAN Veic'!D48+'PLAN Veic'!T48+'PLAN Veic'!AJ48+'PLAN Veic'!AZ48+'PLAN Veic'!D76+'PLAN Veic'!T76+'PLAN Veic'!AJ76+'PLAN Veic'!AZ76+'PLAN Veic'!D104+'PLAN Veic'!T104+'PLAN Veic'!AJ104+'PLAN Veic'!AZ104</f>
        <v>4156</v>
      </c>
      <c r="E26" s="27">
        <f>'PLAN Veic'!E20+'PLAN Veic'!U20+'PLAN Veic'!AK20+'PLAN Veic'!BA20+'PLAN Veic'!E48+'PLAN Veic'!U48+'PLAN Veic'!AK48+'PLAN Veic'!BA48+'PLAN Veic'!E76+'PLAN Veic'!U76+'PLAN Veic'!AK76+'PLAN Veic'!BA76+'PLAN Veic'!E104+'PLAN Veic'!U104+'PLAN Veic'!AK104+'PLAN Veic'!BA104</f>
        <v>35</v>
      </c>
      <c r="F26" s="61">
        <f>'PLAN Veic'!F20+'PLAN Veic'!V20+'PLAN Veic'!AL20+'PLAN Veic'!BB20+'PLAN Veic'!F48+'PLAN Veic'!V48+'PLAN Veic'!AL48+'PLAN Veic'!BB48+'PLAN Veic'!F76+'PLAN Veic'!V76+'PLAN Veic'!AL76+'PLAN Veic'!BB76+'PLAN Veic'!F104+'PLAN Veic'!V104+'PLAN Veic'!AL104+'PLAN Veic'!BB104</f>
        <v>641</v>
      </c>
      <c r="G26" s="56">
        <f>'PLAN Veic'!G20+'PLAN Veic'!W20+'PLAN Veic'!AM20+'PLAN Veic'!BC20+'PLAN Veic'!G48+'PLAN Veic'!W48+'PLAN Veic'!AM48+'PLAN Veic'!BC48+'PLAN Veic'!G76+'PLAN Veic'!W76+'PLAN Veic'!AM76+'PLAN Veic'!BC76+'PLAN Veic'!G104+'PLAN Veic'!W104+'PLAN Veic'!AM104+'PLAN Veic'!BC104</f>
        <v>681</v>
      </c>
      <c r="H26" s="27">
        <f>'PLAN Veic'!H20+'PLAN Veic'!X20+'PLAN Veic'!AN20+'PLAN Veic'!BD20+'PLAN Veic'!H48+'PLAN Veic'!X48+'PLAN Veic'!AN48+'PLAN Veic'!BD48+'PLAN Veic'!H76+'PLAN Veic'!X76+'PLAN Veic'!AN76+'PLAN Veic'!BD76+'PLAN Veic'!H104+'PLAN Veic'!X104+'PLAN Veic'!AN104+'PLAN Veic'!BD104</f>
        <v>4300</v>
      </c>
      <c r="I26" s="27">
        <f>'PLAN Veic'!I20+'PLAN Veic'!Y20+'PLAN Veic'!AO20+'PLAN Veic'!BE20+'PLAN Veic'!I48+'PLAN Veic'!Y48+'PLAN Veic'!AO48+'PLAN Veic'!BE48+'PLAN Veic'!I76+'PLAN Veic'!Y76+'PLAN Veic'!AO76+'PLAN Veic'!BE76+'PLAN Veic'!I104+'PLAN Veic'!Y104+'PLAN Veic'!AO104+'PLAN Veic'!BE104</f>
        <v>40</v>
      </c>
      <c r="J26" s="102">
        <f>'PLAN Veic'!J20+'PLAN Veic'!Z20+'PLAN Veic'!AP20+'PLAN Veic'!BF20+'PLAN Veic'!J48+'PLAN Veic'!Z48+'PLAN Veic'!AP48+'PLAN Veic'!BF48+'PLAN Veic'!J76+'PLAN Veic'!Z76+'PLAN Veic'!AP76+'PLAN Veic'!BF76+'PLAN Veic'!J104+'PLAN Veic'!Z104+'PLAN Veic'!AP104+'PLAN Veic'!BF104</f>
        <v>770</v>
      </c>
      <c r="K26" s="60">
        <f>'PLAN Veic'!K20+'PLAN Veic'!AA20+'PLAN Veic'!AQ20+'PLAN Veic'!BG20+'PLAN Veic'!K48+'PLAN Veic'!AA48+'PLAN Veic'!AQ48+'PLAN Veic'!BG48+'PLAN Veic'!K76+'PLAN Veic'!AA76+'PLAN Veic'!AQ76+'PLAN Veic'!BG76+'PLAN Veic'!K104+'PLAN Veic'!AA104+'PLAN Veic'!AQ104+'PLAN Veic'!BG104</f>
        <v>672</v>
      </c>
      <c r="L26" s="27">
        <f>'PLAN Veic'!L20+'PLAN Veic'!AB20+'PLAN Veic'!AR20+'PLAN Veic'!BH20+'PLAN Veic'!L48+'PLAN Veic'!AB48+'PLAN Veic'!AR48+'PLAN Veic'!BH48+'PLAN Veic'!L76+'PLAN Veic'!AB76+'PLAN Veic'!AR76+'PLAN Veic'!BH76+'PLAN Veic'!L104+'PLAN Veic'!AB104+'PLAN Veic'!AR104+'PLAN Veic'!BH104</f>
        <v>4104</v>
      </c>
      <c r="M26" s="27">
        <f>'PLAN Veic'!M20+'PLAN Veic'!AC20+'PLAN Veic'!AS20+'PLAN Veic'!BI20+'PLAN Veic'!M48+'PLAN Veic'!AC48+'PLAN Veic'!AS48+'PLAN Veic'!BI48+'PLAN Veic'!M76+'PLAN Veic'!AC76+'PLAN Veic'!AS76+'PLAN Veic'!BI76+'PLAN Veic'!M104+'PLAN Veic'!AC104+'PLAN Veic'!AS104+'PLAN Veic'!BI104</f>
        <v>37</v>
      </c>
      <c r="N26" s="90">
        <f>'PLAN Veic'!N20+'PLAN Veic'!AD20+'PLAN Veic'!AT20+'PLAN Veic'!BJ20+'PLAN Veic'!N48+'PLAN Veic'!AD48+'PLAN Veic'!AT48+'PLAN Veic'!BJ48+'PLAN Veic'!N76+'PLAN Veic'!AD76+'PLAN Veic'!AT76+'PLAN Veic'!BJ76+'PLAN Veic'!N104+'PLAN Veic'!AD104+'PLAN Veic'!AT104+'PLAN Veic'!BJ104</f>
        <v>651</v>
      </c>
      <c r="O26" s="57">
        <f>'PLAN Veic'!O20+'PLAN Veic'!AE20+'PLAN Veic'!AU20+'PLAN Veic'!BK20+'PLAN Veic'!O48+'PLAN Veic'!AE48+'PLAN Veic'!AU48+'PLAN Veic'!BK48+'PLAN Veic'!O76+'PLAN Veic'!AE76+'PLAN Veic'!AU76+'PLAN Veic'!BK76+'PLAN Veic'!O104+'PLAN Veic'!AE104+'PLAN Veic'!AU104+'PLAN Veic'!BK104</f>
        <v>654</v>
      </c>
      <c r="P26" s="43">
        <f>'PLAN Veic'!P20+'PLAN Veic'!AF20+'PLAN Veic'!AV20+'PLAN Veic'!BL20+'PLAN Veic'!P48+'PLAN Veic'!AF48+'PLAN Veic'!AV48+'PLAN Veic'!BL48+'PLAN Veic'!P76+'PLAN Veic'!AF76+'PLAN Veic'!AV76+'PLAN Veic'!BL76+'PLAN Veic'!P104+'PLAN Veic'!AF104+'PLAN Veic'!AV104+'PLAN Veic'!BL104</f>
        <v>4024</v>
      </c>
      <c r="Q26" s="43">
        <f>'PLAN Veic'!Q20+'PLAN Veic'!AG20+'PLAN Veic'!AW20+'PLAN Veic'!BM20+'PLAN Veic'!Q48+'PLAN Veic'!AG48+'PLAN Veic'!AW48+'PLAN Veic'!BM48+'PLAN Veic'!Q76+'PLAN Veic'!AG76+'PLAN Veic'!AW76+'PLAN Veic'!BM76+'PLAN Veic'!Q104+'PLAN Veic'!AG104+'PLAN Veic'!AW104+'PLAN Veic'!BM104</f>
        <v>33</v>
      </c>
      <c r="R26" s="91">
        <f>'PLAN Veic'!R20+'PLAN Veic'!AH20+'PLAN Veic'!AX20+'PLAN Veic'!BN20+'PLAN Veic'!R48+'PLAN Veic'!AH48+'PLAN Veic'!AX48+'PLAN Veic'!BN48+'PLAN Veic'!R76+'PLAN Veic'!AH76+'PLAN Veic'!AX76+'PLAN Veic'!BN76+'PLAN Veic'!R104+'PLAN Veic'!AH104+'PLAN Veic'!AX104+'PLAN Veic'!BN104</f>
        <v>625</v>
      </c>
      <c r="U26" s="73">
        <v>0.45833333333333331</v>
      </c>
      <c r="V26" s="74">
        <v>0.5</v>
      </c>
      <c r="W26" s="117">
        <f t="shared" si="0"/>
        <v>5432</v>
      </c>
      <c r="X26" s="14">
        <f t="shared" si="1"/>
        <v>5791</v>
      </c>
      <c r="Y26" s="14">
        <f t="shared" si="2"/>
        <v>5464</v>
      </c>
      <c r="Z26" s="118">
        <f t="shared" si="3"/>
        <v>5336</v>
      </c>
      <c r="AD26" s="142" t="s">
        <v>106</v>
      </c>
      <c r="AE26" s="117">
        <f t="shared" si="4"/>
        <v>22023</v>
      </c>
      <c r="AF26" s="14">
        <f t="shared" si="5"/>
        <v>22410</v>
      </c>
      <c r="AG26" s="14">
        <f t="shared" si="6"/>
        <v>22361</v>
      </c>
      <c r="AH26" s="130">
        <f t="shared" si="7"/>
        <v>22508</v>
      </c>
      <c r="AI26" s="134">
        <v>0.45833333333333331</v>
      </c>
      <c r="AJ26" s="286"/>
      <c r="AK26" s="286"/>
    </row>
    <row r="27" spans="1:43" x14ac:dyDescent="0.2">
      <c r="A27" s="94">
        <v>0.5</v>
      </c>
      <c r="B27" s="95">
        <v>0.54166666666666663</v>
      </c>
      <c r="C27" s="82">
        <f>'PLAN Veic'!C21+'PLAN Veic'!S21+'PLAN Veic'!AI21+'PLAN Veic'!AY21+'PLAN Veic'!C49+'PLAN Veic'!S49+'PLAN Veic'!AI49+'PLAN Veic'!AY49+'PLAN Veic'!C77+'PLAN Veic'!S77+'PLAN Veic'!AI77+'PLAN Veic'!AY77+'PLAN Veic'!C105+'PLAN Veic'!S105+'PLAN Veic'!AI105+'PLAN Veic'!AY105</f>
        <v>679</v>
      </c>
      <c r="D27" s="80">
        <f>'PLAN Veic'!D21+'PLAN Veic'!T21+'PLAN Veic'!AJ21+'PLAN Veic'!AZ21+'PLAN Veic'!D49+'PLAN Veic'!T49+'PLAN Veic'!AJ49+'PLAN Veic'!AZ49+'PLAN Veic'!D77+'PLAN Veic'!T77+'PLAN Veic'!AJ77+'PLAN Veic'!AZ77+'PLAN Veic'!D105+'PLAN Veic'!T105+'PLAN Veic'!AJ105+'PLAN Veic'!AZ105</f>
        <v>4430</v>
      </c>
      <c r="E27" s="80">
        <f>'PLAN Veic'!E21+'PLAN Veic'!U21+'PLAN Veic'!AK21+'PLAN Veic'!BA21+'PLAN Veic'!E49+'PLAN Veic'!U49+'PLAN Veic'!AK49+'PLAN Veic'!BA49+'PLAN Veic'!E77+'PLAN Veic'!U77+'PLAN Veic'!AK77+'PLAN Veic'!BA77+'PLAN Veic'!E105+'PLAN Veic'!U105+'PLAN Veic'!AK105+'PLAN Veic'!BA105</f>
        <v>20</v>
      </c>
      <c r="F27" s="81">
        <f>'PLAN Veic'!F21+'PLAN Veic'!V21+'PLAN Veic'!AL21+'PLAN Veic'!BB21+'PLAN Veic'!F49+'PLAN Veic'!V49+'PLAN Veic'!AL49+'PLAN Veic'!BB49+'PLAN Veic'!F77+'PLAN Veic'!V77+'PLAN Veic'!AL77+'PLAN Veic'!BB77+'PLAN Veic'!F105+'PLAN Veic'!V105+'PLAN Veic'!AL105+'PLAN Veic'!BB105</f>
        <v>690</v>
      </c>
      <c r="G27" s="97">
        <f>'PLAN Veic'!G21+'PLAN Veic'!W21+'PLAN Veic'!AM21+'PLAN Veic'!BC21+'PLAN Veic'!G49+'PLAN Veic'!W49+'PLAN Veic'!AM49+'PLAN Veic'!BC49+'PLAN Veic'!G77+'PLAN Veic'!W77+'PLAN Veic'!AM77+'PLAN Veic'!BC77+'PLAN Veic'!G105+'PLAN Veic'!W105+'PLAN Veic'!AM105+'PLAN Veic'!BC105</f>
        <v>592</v>
      </c>
      <c r="H27" s="70">
        <f>'PLAN Veic'!H21+'PLAN Veic'!X21+'PLAN Veic'!AN21+'PLAN Veic'!BD21+'PLAN Veic'!H49+'PLAN Veic'!X49+'PLAN Veic'!AN49+'PLAN Veic'!BD49+'PLAN Veic'!H77+'PLAN Veic'!X77+'PLAN Veic'!AN77+'PLAN Veic'!BD77+'PLAN Veic'!H105+'PLAN Veic'!X105+'PLAN Veic'!AN105+'PLAN Veic'!BD105</f>
        <v>4504</v>
      </c>
      <c r="I27" s="70">
        <f>'PLAN Veic'!I21+'PLAN Veic'!Y21+'PLAN Veic'!AO21+'PLAN Veic'!BE21+'PLAN Veic'!I49+'PLAN Veic'!Y49+'PLAN Veic'!AO49+'PLAN Veic'!BE49+'PLAN Veic'!I77+'PLAN Veic'!Y77+'PLAN Veic'!AO77+'PLAN Veic'!BE77+'PLAN Veic'!I105+'PLAN Veic'!Y105+'PLAN Veic'!AO105+'PLAN Veic'!BE105</f>
        <v>46</v>
      </c>
      <c r="J27" s="103">
        <f>'PLAN Veic'!J21+'PLAN Veic'!Z21+'PLAN Veic'!AP21+'PLAN Veic'!BF21+'PLAN Veic'!J49+'PLAN Veic'!Z49+'PLAN Veic'!AP49+'PLAN Veic'!BF49+'PLAN Veic'!J77+'PLAN Veic'!Z77+'PLAN Veic'!AP77+'PLAN Veic'!BF77+'PLAN Veic'!J105+'PLAN Veic'!Z105+'PLAN Veic'!AP105+'PLAN Veic'!BF105</f>
        <v>600</v>
      </c>
      <c r="K27" s="87">
        <f>'PLAN Veic'!K21+'PLAN Veic'!AA21+'PLAN Veic'!AQ21+'PLAN Veic'!BG21+'PLAN Veic'!K49+'PLAN Veic'!AA49+'PLAN Veic'!AQ49+'PLAN Veic'!BG49+'PLAN Veic'!K77+'PLAN Veic'!AA77+'PLAN Veic'!AQ77+'PLAN Veic'!BG77+'PLAN Veic'!K105+'PLAN Veic'!AA105+'PLAN Veic'!AQ105+'PLAN Veic'!BG105</f>
        <v>640</v>
      </c>
      <c r="L27" s="85">
        <f>'PLAN Veic'!L21+'PLAN Veic'!AB21+'PLAN Veic'!AR21+'PLAN Veic'!BH21+'PLAN Veic'!L49+'PLAN Veic'!AB49+'PLAN Veic'!AR49+'PLAN Veic'!BH49+'PLAN Veic'!L77+'PLAN Veic'!AB77+'PLAN Veic'!AR77+'PLAN Veic'!BH77+'PLAN Veic'!L105+'PLAN Veic'!AB105+'PLAN Veic'!AR105+'PLAN Veic'!BH105</f>
        <v>4345</v>
      </c>
      <c r="M27" s="85">
        <f>'PLAN Veic'!M21+'PLAN Veic'!AC21+'PLAN Veic'!AS21+'PLAN Veic'!BI21+'PLAN Veic'!M49+'PLAN Veic'!AC49+'PLAN Veic'!AS49+'PLAN Veic'!BI49+'PLAN Veic'!M77+'PLAN Veic'!AC77+'PLAN Veic'!AS77+'PLAN Veic'!BI77+'PLAN Veic'!M105+'PLAN Veic'!AC105+'PLAN Veic'!AS105+'PLAN Veic'!BI105</f>
        <v>50</v>
      </c>
      <c r="N27" s="86">
        <f>'PLAN Veic'!N21+'PLAN Veic'!AD21+'PLAN Veic'!AT21+'PLAN Veic'!BJ21+'PLAN Veic'!N49+'PLAN Veic'!AD49+'PLAN Veic'!AT49+'PLAN Veic'!BJ49+'PLAN Veic'!N77+'PLAN Veic'!AD77+'PLAN Veic'!AT77+'PLAN Veic'!BJ77+'PLAN Veic'!N105+'PLAN Veic'!AD105+'PLAN Veic'!AT105+'PLAN Veic'!BJ105</f>
        <v>576</v>
      </c>
      <c r="O27" s="107">
        <f>'PLAN Veic'!O21+'PLAN Veic'!AE21+'PLAN Veic'!AU21+'PLAN Veic'!BK21+'PLAN Veic'!O49+'PLAN Veic'!AE49+'PLAN Veic'!AU49+'PLAN Veic'!BK49+'PLAN Veic'!O77+'PLAN Veic'!AE77+'PLAN Veic'!AU77+'PLAN Veic'!BK77+'PLAN Veic'!O105+'PLAN Veic'!AE105+'PLAN Veic'!AU105+'PLAN Veic'!BK105</f>
        <v>627</v>
      </c>
      <c r="P27" s="92">
        <f>'PLAN Veic'!P21+'PLAN Veic'!AF21+'PLAN Veic'!AV21+'PLAN Veic'!BL21+'PLAN Veic'!P49+'PLAN Veic'!AF49+'PLAN Veic'!AV49+'PLAN Veic'!BL49+'PLAN Veic'!P77+'PLAN Veic'!AF77+'PLAN Veic'!AV77+'PLAN Veic'!BL77+'PLAN Veic'!P105+'PLAN Veic'!AF105+'PLAN Veic'!AV105+'PLAN Veic'!BL105</f>
        <v>4274</v>
      </c>
      <c r="Q27" s="92">
        <f>'PLAN Veic'!Q21+'PLAN Veic'!AG21+'PLAN Veic'!AW21+'PLAN Veic'!BM21+'PLAN Veic'!Q49+'PLAN Veic'!AG49+'PLAN Veic'!AW49+'PLAN Veic'!BM49+'PLAN Veic'!Q77+'PLAN Veic'!AG77+'PLAN Veic'!AW77+'PLAN Veic'!BM77+'PLAN Veic'!Q105+'PLAN Veic'!AG105+'PLAN Veic'!AW105+'PLAN Veic'!BM105</f>
        <v>27</v>
      </c>
      <c r="R27" s="93">
        <f>'PLAN Veic'!R21+'PLAN Veic'!AH21+'PLAN Veic'!AX21+'PLAN Veic'!BN21+'PLAN Veic'!R49+'PLAN Veic'!AH49+'PLAN Veic'!AX49+'PLAN Veic'!BN49+'PLAN Veic'!R77+'PLAN Veic'!AH77+'PLAN Veic'!AX77+'PLAN Veic'!BN77+'PLAN Veic'!R105+'PLAN Veic'!AH105+'PLAN Veic'!AX105+'PLAN Veic'!BN105</f>
        <v>541</v>
      </c>
      <c r="U27" s="94">
        <v>0.5</v>
      </c>
      <c r="V27" s="95">
        <v>0.54166666666666663</v>
      </c>
      <c r="W27" s="119">
        <f t="shared" si="0"/>
        <v>5819</v>
      </c>
      <c r="X27" s="26">
        <f t="shared" si="1"/>
        <v>5742</v>
      </c>
      <c r="Y27" s="26">
        <f t="shared" si="2"/>
        <v>5611</v>
      </c>
      <c r="Z27" s="120">
        <f t="shared" si="3"/>
        <v>5469</v>
      </c>
      <c r="AD27" s="143" t="s">
        <v>107</v>
      </c>
      <c r="AE27" s="42">
        <f t="shared" si="4"/>
        <v>22641</v>
      </c>
      <c r="AF27" s="26">
        <f t="shared" si="5"/>
        <v>22347</v>
      </c>
      <c r="AG27" s="129">
        <f t="shared" si="6"/>
        <v>22273</v>
      </c>
      <c r="AH27" s="133">
        <f t="shared" si="7"/>
        <v>22352</v>
      </c>
      <c r="AI27" s="134">
        <v>0.5</v>
      </c>
      <c r="AJ27" s="286"/>
      <c r="AK27" s="286"/>
      <c r="AL27" s="286"/>
    </row>
    <row r="28" spans="1:43" x14ac:dyDescent="0.2">
      <c r="A28" s="73">
        <v>0.54166666666666663</v>
      </c>
      <c r="B28" s="74">
        <v>0.58333333333333337</v>
      </c>
      <c r="C28" s="60">
        <f>'PLAN Veic'!C22+'PLAN Veic'!S22+'PLAN Veic'!AI22+'PLAN Veic'!AY22+'PLAN Veic'!C50+'PLAN Veic'!S50+'PLAN Veic'!AI50+'PLAN Veic'!AY50+'PLAN Veic'!C78+'PLAN Veic'!S78+'PLAN Veic'!AI78+'PLAN Veic'!AY78+'PLAN Veic'!C106+'PLAN Veic'!S106+'PLAN Veic'!AI106+'PLAN Veic'!AY106</f>
        <v>629</v>
      </c>
      <c r="D28" s="27">
        <f>'PLAN Veic'!D22+'PLAN Veic'!T22+'PLAN Veic'!AJ22+'PLAN Veic'!AZ22+'PLAN Veic'!D50+'PLAN Veic'!T50+'PLAN Veic'!AJ50+'PLAN Veic'!AZ50+'PLAN Veic'!D78+'PLAN Veic'!T78+'PLAN Veic'!AJ78+'PLAN Veic'!AZ78+'PLAN Veic'!D106+'PLAN Veic'!T106+'PLAN Veic'!AJ106+'PLAN Veic'!AZ106</f>
        <v>4421</v>
      </c>
      <c r="E28" s="27">
        <f>'PLAN Veic'!E22+'PLAN Veic'!U22+'PLAN Veic'!AK22+'PLAN Veic'!BA22+'PLAN Veic'!E50+'PLAN Veic'!U50+'PLAN Veic'!AK50+'PLAN Veic'!BA50+'PLAN Veic'!E78+'PLAN Veic'!U78+'PLAN Veic'!AK78+'PLAN Veic'!BA78+'PLAN Veic'!E106+'PLAN Veic'!U106+'PLAN Veic'!AK106+'PLAN Veic'!BA106</f>
        <v>33</v>
      </c>
      <c r="F28" s="61">
        <f>'PLAN Veic'!F22+'PLAN Veic'!V22+'PLAN Veic'!AL22+'PLAN Veic'!BB22+'PLAN Veic'!F50+'PLAN Veic'!V50+'PLAN Veic'!AL50+'PLAN Veic'!BB50+'PLAN Veic'!F78+'PLAN Veic'!V78+'PLAN Veic'!AL78+'PLAN Veic'!BB78+'PLAN Veic'!F106+'PLAN Veic'!V106+'PLAN Veic'!AL106+'PLAN Veic'!BB106</f>
        <v>442</v>
      </c>
      <c r="G28" s="56">
        <f>'PLAN Veic'!G22+'PLAN Veic'!W22+'PLAN Veic'!AM22+'PLAN Veic'!BC22+'PLAN Veic'!G50+'PLAN Veic'!W50+'PLAN Veic'!AM50+'PLAN Veic'!BC50+'PLAN Veic'!G78+'PLAN Veic'!W78+'PLAN Veic'!AM78+'PLAN Veic'!BC78+'PLAN Veic'!G106+'PLAN Veic'!W106+'PLAN Veic'!AM106+'PLAN Veic'!BC106</f>
        <v>700</v>
      </c>
      <c r="H28" s="27">
        <f>'PLAN Veic'!H22+'PLAN Veic'!X22+'PLAN Veic'!AN22+'PLAN Veic'!BD22+'PLAN Veic'!H50+'PLAN Veic'!X50+'PLAN Veic'!AN50+'PLAN Veic'!BD50+'PLAN Veic'!H78+'PLAN Veic'!X78+'PLAN Veic'!AN78+'PLAN Veic'!BD78+'PLAN Veic'!H106+'PLAN Veic'!X106+'PLAN Veic'!AN106+'PLAN Veic'!BD106</f>
        <v>4454</v>
      </c>
      <c r="I28" s="27">
        <f>'PLAN Veic'!I22+'PLAN Veic'!Y22+'PLAN Veic'!AO22+'PLAN Veic'!BE22+'PLAN Veic'!I50+'PLAN Veic'!Y50+'PLAN Veic'!AO50+'PLAN Veic'!BE50+'PLAN Veic'!I78+'PLAN Veic'!Y78+'PLAN Veic'!AO78+'PLAN Veic'!BE78+'PLAN Veic'!I106+'PLAN Veic'!Y106+'PLAN Veic'!AO106+'PLAN Veic'!BE106</f>
        <v>42</v>
      </c>
      <c r="J28" s="102">
        <f>'PLAN Veic'!J22+'PLAN Veic'!Z22+'PLAN Veic'!AP22+'PLAN Veic'!BF22+'PLAN Veic'!J50+'PLAN Veic'!Z50+'PLAN Veic'!AP50+'PLAN Veic'!BF50+'PLAN Veic'!J78+'PLAN Veic'!Z78+'PLAN Veic'!AP78+'PLAN Veic'!BF78+'PLAN Veic'!J106+'PLAN Veic'!Z106+'PLAN Veic'!AP106+'PLAN Veic'!BF106</f>
        <v>472</v>
      </c>
      <c r="K28" s="60">
        <f>'PLAN Veic'!K22+'PLAN Veic'!AA22+'PLAN Veic'!AQ22+'PLAN Veic'!BG22+'PLAN Veic'!K50+'PLAN Veic'!AA50+'PLAN Veic'!AQ50+'PLAN Veic'!BG50+'PLAN Veic'!K78+'PLAN Veic'!AA78+'PLAN Veic'!AQ78+'PLAN Veic'!BG78+'PLAN Veic'!K106+'PLAN Veic'!AA106+'PLAN Veic'!AQ106+'PLAN Veic'!BG106</f>
        <v>669</v>
      </c>
      <c r="L28" s="27">
        <f>'PLAN Veic'!L22+'PLAN Veic'!AB22+'PLAN Veic'!AR22+'PLAN Veic'!BH22+'PLAN Veic'!L50+'PLAN Veic'!AB50+'PLAN Veic'!AR50+'PLAN Veic'!BH50+'PLAN Veic'!L78+'PLAN Veic'!AB78+'PLAN Veic'!AR78+'PLAN Veic'!BH78+'PLAN Veic'!L106+'PLAN Veic'!AB106+'PLAN Veic'!AR106+'PLAN Veic'!BH106</f>
        <v>4360</v>
      </c>
      <c r="M28" s="27">
        <f>'PLAN Veic'!M22+'PLAN Veic'!AC22+'PLAN Veic'!AS22+'PLAN Veic'!BI22+'PLAN Veic'!M50+'PLAN Veic'!AC50+'PLAN Veic'!AS50+'PLAN Veic'!BI50+'PLAN Veic'!M78+'PLAN Veic'!AC78+'PLAN Veic'!AS78+'PLAN Veic'!BI78+'PLAN Veic'!M106+'PLAN Veic'!AC106+'PLAN Veic'!AS106+'PLAN Veic'!BI106</f>
        <v>40</v>
      </c>
      <c r="N28" s="90">
        <f>'PLAN Veic'!N22+'PLAN Veic'!AD22+'PLAN Veic'!AT22+'PLAN Veic'!BJ22+'PLAN Veic'!N50+'PLAN Veic'!AD50+'PLAN Veic'!AT50+'PLAN Veic'!BJ50+'PLAN Veic'!N78+'PLAN Veic'!AD78+'PLAN Veic'!AT78+'PLAN Veic'!BJ78+'PLAN Veic'!N106+'PLAN Veic'!AD106+'PLAN Veic'!AT106+'PLAN Veic'!BJ106</f>
        <v>621</v>
      </c>
      <c r="O28" s="57">
        <f>'PLAN Veic'!O22+'PLAN Veic'!AE22+'PLAN Veic'!AU22+'PLAN Veic'!BK22+'PLAN Veic'!O50+'PLAN Veic'!AE50+'PLAN Veic'!AU50+'PLAN Veic'!BK50+'PLAN Veic'!O78+'PLAN Veic'!AE78+'PLAN Veic'!AU78+'PLAN Veic'!BK78+'PLAN Veic'!O106+'PLAN Veic'!AE106+'PLAN Veic'!AU106+'PLAN Veic'!BK106</f>
        <v>709</v>
      </c>
      <c r="P28" s="43">
        <f>'PLAN Veic'!P22+'PLAN Veic'!AF22+'PLAN Veic'!AV22+'PLAN Veic'!BL22+'PLAN Veic'!P50+'PLAN Veic'!AF50+'PLAN Veic'!AV50+'PLAN Veic'!BL50+'PLAN Veic'!P78+'PLAN Veic'!AF78+'PLAN Veic'!AV78+'PLAN Veic'!BL78+'PLAN Veic'!P106+'PLAN Veic'!AF106+'PLAN Veic'!AV106+'PLAN Veic'!BL106</f>
        <v>4458</v>
      </c>
      <c r="Q28" s="43">
        <f>'PLAN Veic'!Q22+'PLAN Veic'!AG22+'PLAN Veic'!AW22+'PLAN Veic'!BM22+'PLAN Veic'!Q50+'PLAN Veic'!AG50+'PLAN Veic'!AW50+'PLAN Veic'!BM50+'PLAN Veic'!Q78+'PLAN Veic'!AG78+'PLAN Veic'!AW78+'PLAN Veic'!BM78+'PLAN Veic'!Q106+'PLAN Veic'!AG106+'PLAN Veic'!AW106+'PLAN Veic'!BM106</f>
        <v>27</v>
      </c>
      <c r="R28" s="91">
        <f>'PLAN Veic'!R22+'PLAN Veic'!AH22+'PLAN Veic'!AX22+'PLAN Veic'!BN22+'PLAN Veic'!R50+'PLAN Veic'!AH50+'PLAN Veic'!AX50+'PLAN Veic'!BN50+'PLAN Veic'!R78+'PLAN Veic'!AH78+'PLAN Veic'!AX78+'PLAN Veic'!BN78+'PLAN Veic'!R106+'PLAN Veic'!AH106+'PLAN Veic'!AX106+'PLAN Veic'!BN106</f>
        <v>685</v>
      </c>
      <c r="U28" s="73">
        <v>0.54166666666666663</v>
      </c>
      <c r="V28" s="74">
        <v>0.58333333333333337</v>
      </c>
      <c r="W28" s="117">
        <f t="shared" si="0"/>
        <v>5525</v>
      </c>
      <c r="X28" s="14">
        <f t="shared" si="1"/>
        <v>5668</v>
      </c>
      <c r="Y28" s="14">
        <f t="shared" si="2"/>
        <v>5690</v>
      </c>
      <c r="Z28" s="118">
        <f t="shared" si="3"/>
        <v>5879</v>
      </c>
      <c r="AD28" s="142" t="s">
        <v>108</v>
      </c>
      <c r="AE28" s="117">
        <f t="shared" si="4"/>
        <v>22762</v>
      </c>
      <c r="AF28" s="14">
        <f t="shared" si="5"/>
        <v>22749</v>
      </c>
      <c r="AG28" s="14">
        <f t="shared" si="6"/>
        <v>22955</v>
      </c>
      <c r="AH28" s="130">
        <f t="shared" si="7"/>
        <v>23104</v>
      </c>
      <c r="AI28" s="134">
        <v>0.54166666666666663</v>
      </c>
      <c r="AJ28" s="286"/>
      <c r="AK28" s="286"/>
      <c r="AL28" s="286"/>
      <c r="AM28" s="285"/>
    </row>
    <row r="29" spans="1:43" x14ac:dyDescent="0.2">
      <c r="A29" s="94">
        <v>0.58333333333333337</v>
      </c>
      <c r="B29" s="95">
        <v>0.625</v>
      </c>
      <c r="C29" s="82">
        <f>'PLAN Veic'!C23+'PLAN Veic'!S23+'PLAN Veic'!AI23+'PLAN Veic'!AY23+'PLAN Veic'!C51+'PLAN Veic'!S51+'PLAN Veic'!AI51+'PLAN Veic'!AY51+'PLAN Veic'!C79+'PLAN Veic'!S79+'PLAN Veic'!AI79+'PLAN Veic'!AY79+'PLAN Veic'!C107+'PLAN Veic'!S107+'PLAN Veic'!AI107+'PLAN Veic'!AY107</f>
        <v>716</v>
      </c>
      <c r="D29" s="80">
        <f>'PLAN Veic'!D23+'PLAN Veic'!T23+'PLAN Veic'!AJ23+'PLAN Veic'!AZ23+'PLAN Veic'!D51+'PLAN Veic'!T51+'PLAN Veic'!AJ51+'PLAN Veic'!AZ51+'PLAN Veic'!D79+'PLAN Veic'!T79+'PLAN Veic'!AJ79+'PLAN Veic'!AZ79+'PLAN Veic'!D107+'PLAN Veic'!T107+'PLAN Veic'!AJ107+'PLAN Veic'!AZ107</f>
        <v>4176</v>
      </c>
      <c r="E29" s="80">
        <f>'PLAN Veic'!E23+'PLAN Veic'!U23+'PLAN Veic'!AK23+'PLAN Veic'!BA23+'PLAN Veic'!E51+'PLAN Veic'!U51+'PLAN Veic'!AK51+'PLAN Veic'!BA51+'PLAN Veic'!E79+'PLAN Veic'!U79+'PLAN Veic'!AK79+'PLAN Veic'!BA79+'PLAN Veic'!E107+'PLAN Veic'!U107+'PLAN Veic'!AK107+'PLAN Veic'!BA107</f>
        <v>51</v>
      </c>
      <c r="F29" s="81">
        <f>'PLAN Veic'!F23+'PLAN Veic'!V23+'PLAN Veic'!AL23+'PLAN Veic'!BB23+'PLAN Veic'!F51+'PLAN Veic'!V51+'PLAN Veic'!AL51+'PLAN Veic'!BB51+'PLAN Veic'!F79+'PLAN Veic'!V79+'PLAN Veic'!AL79+'PLAN Veic'!BB79+'PLAN Veic'!F107+'PLAN Veic'!V107+'PLAN Veic'!AL107+'PLAN Veic'!BB107</f>
        <v>569</v>
      </c>
      <c r="G29" s="97">
        <f>'PLAN Veic'!G23+'PLAN Veic'!W23+'PLAN Veic'!AM23+'PLAN Veic'!BC23+'PLAN Veic'!G51+'PLAN Veic'!W51+'PLAN Veic'!AM51+'PLAN Veic'!BC51+'PLAN Veic'!G79+'PLAN Veic'!W79+'PLAN Veic'!AM79+'PLAN Veic'!BC79+'PLAN Veic'!G107+'PLAN Veic'!W107+'PLAN Veic'!AM107+'PLAN Veic'!BC107</f>
        <v>699</v>
      </c>
      <c r="H29" s="70">
        <f>'PLAN Veic'!H23+'PLAN Veic'!X23+'PLAN Veic'!AN23+'PLAN Veic'!BD23+'PLAN Veic'!H51+'PLAN Veic'!X51+'PLAN Veic'!AN51+'PLAN Veic'!BD51+'PLAN Veic'!H79+'PLAN Veic'!X79+'PLAN Veic'!AN79+'PLAN Veic'!BD79+'PLAN Veic'!H107+'PLAN Veic'!X107+'PLAN Veic'!AN107+'PLAN Veic'!BD107</f>
        <v>4431</v>
      </c>
      <c r="I29" s="70">
        <f>'PLAN Veic'!I23+'PLAN Veic'!Y23+'PLAN Veic'!AO23+'PLAN Veic'!BE23+'PLAN Veic'!I51+'PLAN Veic'!Y51+'PLAN Veic'!AO51+'PLAN Veic'!BE51+'PLAN Veic'!I79+'PLAN Veic'!Y79+'PLAN Veic'!AO79+'PLAN Veic'!BE79+'PLAN Veic'!I107+'PLAN Veic'!Y107+'PLAN Veic'!AO107+'PLAN Veic'!BE107</f>
        <v>54</v>
      </c>
      <c r="J29" s="103">
        <f>'PLAN Veic'!J23+'PLAN Veic'!Z23+'PLAN Veic'!AP23+'PLAN Veic'!BF23+'PLAN Veic'!J51+'PLAN Veic'!Z51+'PLAN Veic'!AP51+'PLAN Veic'!BF51+'PLAN Veic'!J79+'PLAN Veic'!Z79+'PLAN Veic'!AP79+'PLAN Veic'!BF79+'PLAN Veic'!J107+'PLAN Veic'!Z107+'PLAN Veic'!AP107+'PLAN Veic'!BF107</f>
        <v>690</v>
      </c>
      <c r="K29" s="87">
        <f>'PLAN Veic'!K23+'PLAN Veic'!AA23+'PLAN Veic'!AQ23+'PLAN Veic'!BG23+'PLAN Veic'!K51+'PLAN Veic'!AA51+'PLAN Veic'!AQ51+'PLAN Veic'!BG51+'PLAN Veic'!K79+'PLAN Veic'!AA79+'PLAN Veic'!AQ79+'PLAN Veic'!BG79+'PLAN Veic'!K107+'PLAN Veic'!AA107+'PLAN Veic'!AQ107+'PLAN Veic'!BG107</f>
        <v>765</v>
      </c>
      <c r="L29" s="85">
        <f>'PLAN Veic'!L23+'PLAN Veic'!AB23+'PLAN Veic'!AR23+'PLAN Veic'!BH23+'PLAN Veic'!L51+'PLAN Veic'!AB51+'PLAN Veic'!AR51+'PLAN Veic'!BH51+'PLAN Veic'!L79+'PLAN Veic'!AB79+'PLAN Veic'!AR79+'PLAN Veic'!BH79+'PLAN Veic'!L107+'PLAN Veic'!AB107+'PLAN Veic'!AR107+'PLAN Veic'!BH107</f>
        <v>4480</v>
      </c>
      <c r="M29" s="85">
        <f>'PLAN Veic'!M23+'PLAN Veic'!AC23+'PLAN Veic'!AS23+'PLAN Veic'!BI23+'PLAN Veic'!M51+'PLAN Veic'!AC51+'PLAN Veic'!AS51+'PLAN Veic'!BI51+'PLAN Veic'!M79+'PLAN Veic'!AC79+'PLAN Veic'!AS79+'PLAN Veic'!BI79+'PLAN Veic'!M107+'PLAN Veic'!AC107+'PLAN Veic'!AS107+'PLAN Veic'!BI107</f>
        <v>44</v>
      </c>
      <c r="N29" s="86">
        <f>'PLAN Veic'!N23+'PLAN Veic'!AD23+'PLAN Veic'!AT23+'PLAN Veic'!BJ23+'PLAN Veic'!N51+'PLAN Veic'!AD51+'PLAN Veic'!AT51+'PLAN Veic'!BJ51+'PLAN Veic'!N79+'PLAN Veic'!AD79+'PLAN Veic'!AT79+'PLAN Veic'!BJ79+'PLAN Veic'!N107+'PLAN Veic'!AD107+'PLAN Veic'!AT107+'PLAN Veic'!BJ107</f>
        <v>550</v>
      </c>
      <c r="O29" s="107">
        <f>'PLAN Veic'!O23+'PLAN Veic'!AE23+'PLAN Veic'!AU23+'PLAN Veic'!BK23+'PLAN Veic'!O51+'PLAN Veic'!AE51+'PLAN Veic'!AU51+'PLAN Veic'!BK51+'PLAN Veic'!O79+'PLAN Veic'!AE79+'PLAN Veic'!AU79+'PLAN Veic'!BK79+'PLAN Veic'!O107+'PLAN Veic'!AE107+'PLAN Veic'!AU107+'PLAN Veic'!BK107</f>
        <v>633</v>
      </c>
      <c r="P29" s="92">
        <f>'PLAN Veic'!P23+'PLAN Veic'!AF23+'PLAN Veic'!AV23+'PLAN Veic'!BL23+'PLAN Veic'!P51+'PLAN Veic'!AF51+'PLAN Veic'!AV51+'PLAN Veic'!BL51+'PLAN Veic'!P79+'PLAN Veic'!AF79+'PLAN Veic'!AV79+'PLAN Veic'!BL79+'PLAN Veic'!P107+'PLAN Veic'!AF107+'PLAN Veic'!AV107+'PLAN Veic'!BL107</f>
        <v>3963</v>
      </c>
      <c r="Q29" s="92">
        <f>'PLAN Veic'!Q23+'PLAN Veic'!AG23+'PLAN Veic'!AW23+'PLAN Veic'!BM23+'PLAN Veic'!Q51+'PLAN Veic'!AG51+'PLAN Veic'!AW51+'PLAN Veic'!BM51+'PLAN Veic'!Q79+'PLAN Veic'!AG79+'PLAN Veic'!AW79+'PLAN Veic'!BM79+'PLAN Veic'!Q107+'PLAN Veic'!AG107+'PLAN Veic'!AW107+'PLAN Veic'!BM107</f>
        <v>34</v>
      </c>
      <c r="R29" s="93">
        <f>'PLAN Veic'!R23+'PLAN Veic'!AH23+'PLAN Veic'!AX23+'PLAN Veic'!BN23+'PLAN Veic'!R51+'PLAN Veic'!AH51+'PLAN Veic'!AX51+'PLAN Veic'!BN51+'PLAN Veic'!R79+'PLAN Veic'!AH79+'PLAN Veic'!AX79+'PLAN Veic'!BN79+'PLAN Veic'!R107+'PLAN Veic'!AH107+'PLAN Veic'!AX107+'PLAN Veic'!BN107</f>
        <v>504</v>
      </c>
      <c r="U29" s="94">
        <v>0.58333333333333337</v>
      </c>
      <c r="V29" s="95">
        <v>0.625</v>
      </c>
      <c r="W29" s="119">
        <f t="shared" si="0"/>
        <v>5512</v>
      </c>
      <c r="X29" s="26">
        <f t="shared" si="1"/>
        <v>5874</v>
      </c>
      <c r="Y29" s="26">
        <f t="shared" si="2"/>
        <v>5839</v>
      </c>
      <c r="Z29" s="120">
        <f t="shared" si="3"/>
        <v>5134</v>
      </c>
      <c r="AD29" s="143" t="s">
        <v>109</v>
      </c>
      <c r="AE29" s="42">
        <f t="shared" si="4"/>
        <v>22359</v>
      </c>
      <c r="AF29" s="26">
        <f t="shared" si="5"/>
        <v>22464</v>
      </c>
      <c r="AG29" s="129">
        <f t="shared" si="6"/>
        <v>22179</v>
      </c>
      <c r="AH29" s="133">
        <f t="shared" si="7"/>
        <v>21892</v>
      </c>
      <c r="AI29" s="134">
        <v>0.58333333333333337</v>
      </c>
      <c r="AJ29" s="286"/>
      <c r="AK29" s="286"/>
      <c r="AL29" s="286"/>
      <c r="AM29" s="285"/>
      <c r="AN29" s="12"/>
      <c r="AO29" s="12"/>
    </row>
    <row r="30" spans="1:43" x14ac:dyDescent="0.2">
      <c r="A30" s="73">
        <v>0.625</v>
      </c>
      <c r="B30" s="74">
        <v>0.66666666666666663</v>
      </c>
      <c r="C30" s="60">
        <f>'PLAN Veic'!C24+'PLAN Veic'!S24+'PLAN Veic'!AI24+'PLAN Veic'!AY24+'PLAN Veic'!C52+'PLAN Veic'!S52+'PLAN Veic'!AI52+'PLAN Veic'!AY52+'PLAN Veic'!C80+'PLAN Veic'!S80+'PLAN Veic'!AI80+'PLAN Veic'!AY80+'PLAN Veic'!C108+'PLAN Veic'!S108+'PLAN Veic'!AI108+'PLAN Veic'!AY108</f>
        <v>665</v>
      </c>
      <c r="D30" s="27">
        <f>'PLAN Veic'!D24+'PLAN Veic'!T24+'PLAN Veic'!AJ24+'PLAN Veic'!AZ24+'PLAN Veic'!D52+'PLAN Veic'!T52+'PLAN Veic'!AJ52+'PLAN Veic'!AZ52+'PLAN Veic'!D80+'PLAN Veic'!T80+'PLAN Veic'!AJ80+'PLAN Veic'!AZ80+'PLAN Veic'!D108+'PLAN Veic'!T108+'PLAN Veic'!AJ108+'PLAN Veic'!AZ108</f>
        <v>4252</v>
      </c>
      <c r="E30" s="27">
        <f>'PLAN Veic'!E24+'PLAN Veic'!U24+'PLAN Veic'!AK24+'PLAN Veic'!BA24+'PLAN Veic'!E52+'PLAN Veic'!U52+'PLAN Veic'!AK52+'PLAN Veic'!BA52+'PLAN Veic'!E80+'PLAN Veic'!U80+'PLAN Veic'!AK80+'PLAN Veic'!BA80+'PLAN Veic'!E108+'PLAN Veic'!U108+'PLAN Veic'!AK108+'PLAN Veic'!BA108</f>
        <v>69</v>
      </c>
      <c r="F30" s="61">
        <f>'PLAN Veic'!F24+'PLAN Veic'!V24+'PLAN Veic'!AL24+'PLAN Veic'!BB24+'PLAN Veic'!F52+'PLAN Veic'!V52+'PLAN Veic'!AL52+'PLAN Veic'!BB52+'PLAN Veic'!F80+'PLAN Veic'!V80+'PLAN Veic'!AL80+'PLAN Veic'!BB80+'PLAN Veic'!F108+'PLAN Veic'!V108+'PLAN Veic'!AL108+'PLAN Veic'!BB108</f>
        <v>631</v>
      </c>
      <c r="G30" s="56">
        <f>'PLAN Veic'!G24+'PLAN Veic'!W24+'PLAN Veic'!AM24+'PLAN Veic'!BC24+'PLAN Veic'!G52+'PLAN Veic'!W52+'PLAN Veic'!AM52+'PLAN Veic'!BC52+'PLAN Veic'!G80+'PLAN Veic'!W80+'PLAN Veic'!AM80+'PLAN Veic'!BC80+'PLAN Veic'!G108+'PLAN Veic'!W108+'PLAN Veic'!AM108+'PLAN Veic'!BC108</f>
        <v>750</v>
      </c>
      <c r="H30" s="27">
        <f>'PLAN Veic'!H24+'PLAN Veic'!X24+'PLAN Veic'!AN24+'PLAN Veic'!BD24+'PLAN Veic'!H52+'PLAN Veic'!X52+'PLAN Veic'!AN52+'PLAN Veic'!BD52+'PLAN Veic'!H80+'PLAN Veic'!X80+'PLAN Veic'!AN80+'PLAN Veic'!BD80+'PLAN Veic'!H108+'PLAN Veic'!X108+'PLAN Veic'!AN108+'PLAN Veic'!BD108</f>
        <v>4241</v>
      </c>
      <c r="I30" s="27">
        <f>'PLAN Veic'!I24+'PLAN Veic'!Y24+'PLAN Veic'!AO24+'PLAN Veic'!BE24+'PLAN Veic'!I52+'PLAN Veic'!Y52+'PLAN Veic'!AO52+'PLAN Veic'!BE52+'PLAN Veic'!I80+'PLAN Veic'!Y80+'PLAN Veic'!AO80+'PLAN Veic'!BE80+'PLAN Veic'!I108+'PLAN Veic'!Y108+'PLAN Veic'!AO108+'PLAN Veic'!BE108</f>
        <v>42</v>
      </c>
      <c r="J30" s="102">
        <f>'PLAN Veic'!J24+'PLAN Veic'!Z24+'PLAN Veic'!AP24+'PLAN Veic'!BF24+'PLAN Veic'!J52+'PLAN Veic'!Z52+'PLAN Veic'!AP52+'PLAN Veic'!BF52+'PLAN Veic'!J80+'PLAN Veic'!Z80+'PLAN Veic'!AP80+'PLAN Veic'!BF80+'PLAN Veic'!J108+'PLAN Veic'!Z108+'PLAN Veic'!AP108+'PLAN Veic'!BF108</f>
        <v>556</v>
      </c>
      <c r="K30" s="60">
        <f>'PLAN Veic'!K24+'PLAN Veic'!AA24+'PLAN Veic'!AQ24+'PLAN Veic'!BG24+'PLAN Veic'!K52+'PLAN Veic'!AA52+'PLAN Veic'!AQ52+'PLAN Veic'!BG52+'PLAN Veic'!K80+'PLAN Veic'!AA80+'PLAN Veic'!AQ80+'PLAN Veic'!BG80+'PLAN Veic'!K108+'PLAN Veic'!AA108+'PLAN Veic'!AQ108+'PLAN Veic'!BG108</f>
        <v>630</v>
      </c>
      <c r="L30" s="27">
        <f>'PLAN Veic'!L24+'PLAN Veic'!AB24+'PLAN Veic'!AR24+'PLAN Veic'!BH24+'PLAN Veic'!L52+'PLAN Veic'!AB52+'PLAN Veic'!AR52+'PLAN Veic'!BH52+'PLAN Veic'!L80+'PLAN Veic'!AB80+'PLAN Veic'!AR80+'PLAN Veic'!BH80+'PLAN Veic'!L108+'PLAN Veic'!AB108+'PLAN Veic'!AR108+'PLAN Veic'!BH108</f>
        <v>4304</v>
      </c>
      <c r="M30" s="27">
        <f>'PLAN Veic'!M24+'PLAN Veic'!AC24+'PLAN Veic'!AS24+'PLAN Veic'!BI24+'PLAN Veic'!M52+'PLAN Veic'!AC52+'PLAN Veic'!AS52+'PLAN Veic'!BI52+'PLAN Veic'!M80+'PLAN Veic'!AC80+'PLAN Veic'!AS80+'PLAN Veic'!BI80+'PLAN Veic'!M108+'PLAN Veic'!AC108+'PLAN Veic'!AS108+'PLAN Veic'!BI108</f>
        <v>79</v>
      </c>
      <c r="N30" s="90">
        <f>'PLAN Veic'!N24+'PLAN Veic'!AD24+'PLAN Veic'!AT24+'PLAN Veic'!BJ24+'PLAN Veic'!N52+'PLAN Veic'!AD52+'PLAN Veic'!AT52+'PLAN Veic'!BJ52+'PLAN Veic'!N80+'PLAN Veic'!AD80+'PLAN Veic'!AT80+'PLAN Veic'!BJ80+'PLAN Veic'!N108+'PLAN Veic'!AD108+'PLAN Veic'!AT108+'PLAN Veic'!BJ108</f>
        <v>539</v>
      </c>
      <c r="O30" s="57">
        <f>'PLAN Veic'!O24+'PLAN Veic'!AE24+'PLAN Veic'!AU24+'PLAN Veic'!BK24+'PLAN Veic'!O52+'PLAN Veic'!AE52+'PLAN Veic'!AU52+'PLAN Veic'!BK52+'PLAN Veic'!O80+'PLAN Veic'!AE80+'PLAN Veic'!AU80+'PLAN Veic'!BK80+'PLAN Veic'!O108+'PLAN Veic'!AE108+'PLAN Veic'!AU108+'PLAN Veic'!BK108</f>
        <v>683</v>
      </c>
      <c r="P30" s="43">
        <f>'PLAN Veic'!P24+'PLAN Veic'!AF24+'PLAN Veic'!AV24+'PLAN Veic'!BL24+'PLAN Veic'!P52+'PLAN Veic'!AF52+'PLAN Veic'!AV52+'PLAN Veic'!BL52+'PLAN Veic'!P80+'PLAN Veic'!AF80+'PLAN Veic'!AV80+'PLAN Veic'!BL80+'PLAN Veic'!P108+'PLAN Veic'!AF108+'PLAN Veic'!AV108+'PLAN Veic'!BL108</f>
        <v>4270</v>
      </c>
      <c r="Q30" s="43">
        <f>'PLAN Veic'!Q24+'PLAN Veic'!AG24+'PLAN Veic'!AW24+'PLAN Veic'!BM24+'PLAN Veic'!Q52+'PLAN Veic'!AG52+'PLAN Veic'!AW52+'PLAN Veic'!BM52+'PLAN Veic'!Q80+'PLAN Veic'!AG80+'PLAN Veic'!AW80+'PLAN Veic'!BM80+'PLAN Veic'!Q108+'PLAN Veic'!AG108+'PLAN Veic'!AW108+'PLAN Veic'!BM108</f>
        <v>60</v>
      </c>
      <c r="R30" s="91">
        <f>'PLAN Veic'!R24+'PLAN Veic'!AH24+'PLAN Veic'!AX24+'PLAN Veic'!BN24+'PLAN Veic'!R52+'PLAN Veic'!AH52+'PLAN Veic'!AX52+'PLAN Veic'!BN52+'PLAN Veic'!R80+'PLAN Veic'!AH80+'PLAN Veic'!AX80+'PLAN Veic'!BN80+'PLAN Veic'!R108+'PLAN Veic'!AH108+'PLAN Veic'!AX108+'PLAN Veic'!BN108</f>
        <v>585</v>
      </c>
      <c r="U30" s="73">
        <v>0.625</v>
      </c>
      <c r="V30" s="74">
        <v>0.66666666666666663</v>
      </c>
      <c r="W30" s="117">
        <f t="shared" si="0"/>
        <v>5617</v>
      </c>
      <c r="X30" s="14">
        <f t="shared" si="1"/>
        <v>5589</v>
      </c>
      <c r="Y30" s="14">
        <f t="shared" si="2"/>
        <v>5552</v>
      </c>
      <c r="Z30" s="118">
        <f t="shared" si="3"/>
        <v>5598</v>
      </c>
      <c r="AD30" s="142" t="s">
        <v>110</v>
      </c>
      <c r="AE30" s="117">
        <f t="shared" si="4"/>
        <v>22356</v>
      </c>
      <c r="AF30" s="14">
        <f t="shared" si="5"/>
        <v>22803</v>
      </c>
      <c r="AG30" s="14">
        <f t="shared" si="6"/>
        <v>23516</v>
      </c>
      <c r="AH30" s="130">
        <f t="shared" si="7"/>
        <v>24109</v>
      </c>
      <c r="AI30" s="134">
        <v>0.625</v>
      </c>
      <c r="AJ30" s="286"/>
      <c r="AK30" s="286"/>
      <c r="AL30" s="286"/>
    </row>
    <row r="31" spans="1:43" x14ac:dyDescent="0.2">
      <c r="A31" s="94">
        <v>0.66666666666666663</v>
      </c>
      <c r="B31" s="95">
        <v>0.70833333333333337</v>
      </c>
      <c r="C31" s="82">
        <f>'PLAN Veic'!C25+'PLAN Veic'!S25+'PLAN Veic'!AI25+'PLAN Veic'!AY25+'PLAN Veic'!C53+'PLAN Veic'!S53+'PLAN Veic'!AI53+'PLAN Veic'!AY53+'PLAN Veic'!C81+'PLAN Veic'!S81+'PLAN Veic'!AI81+'PLAN Veic'!AY81+'PLAN Veic'!C109+'PLAN Veic'!S109+'PLAN Veic'!AI109+'PLAN Veic'!AY109</f>
        <v>843</v>
      </c>
      <c r="D31" s="80">
        <f>'PLAN Veic'!D25+'PLAN Veic'!T25+'PLAN Veic'!AJ25+'PLAN Veic'!AZ25+'PLAN Veic'!D53+'PLAN Veic'!T53+'PLAN Veic'!AJ53+'PLAN Veic'!AZ53+'PLAN Veic'!D81+'PLAN Veic'!T81+'PLAN Veic'!AJ81+'PLAN Veic'!AZ81+'PLAN Veic'!D109+'PLAN Veic'!T109+'PLAN Veic'!AJ109+'PLAN Veic'!AZ109</f>
        <v>4602</v>
      </c>
      <c r="E31" s="80">
        <f>'PLAN Veic'!E25+'PLAN Veic'!U25+'PLAN Veic'!AK25+'PLAN Veic'!BA25+'PLAN Veic'!E53+'PLAN Veic'!U53+'PLAN Veic'!AK53+'PLAN Veic'!BA53+'PLAN Veic'!E81+'PLAN Veic'!U81+'PLAN Veic'!AK81+'PLAN Veic'!BA81+'PLAN Veic'!E109+'PLAN Veic'!U109+'PLAN Veic'!AK109+'PLAN Veic'!BA109</f>
        <v>43</v>
      </c>
      <c r="F31" s="81">
        <f>'PLAN Veic'!F25+'PLAN Veic'!V25+'PLAN Veic'!AL25+'PLAN Veic'!BB25+'PLAN Veic'!F53+'PLAN Veic'!V53+'PLAN Veic'!AL53+'PLAN Veic'!BB53+'PLAN Veic'!F81+'PLAN Veic'!V81+'PLAN Veic'!AL81+'PLAN Veic'!BB81+'PLAN Veic'!F109+'PLAN Veic'!V109+'PLAN Veic'!AL109+'PLAN Veic'!BB109</f>
        <v>576</v>
      </c>
      <c r="G31" s="97">
        <f>'PLAN Veic'!G25+'PLAN Veic'!W25+'PLAN Veic'!AM25+'PLAN Veic'!BC25+'PLAN Veic'!G53+'PLAN Veic'!W53+'PLAN Veic'!AM53+'PLAN Veic'!BC53+'PLAN Veic'!G81+'PLAN Veic'!W81+'PLAN Veic'!AM81+'PLAN Veic'!BC81+'PLAN Veic'!G109+'PLAN Veic'!W109+'PLAN Veic'!AM109+'PLAN Veic'!BC109</f>
        <v>770</v>
      </c>
      <c r="H31" s="70">
        <f>'PLAN Veic'!H25+'PLAN Veic'!X25+'PLAN Veic'!AN25+'PLAN Veic'!BD25+'PLAN Veic'!H53+'PLAN Veic'!X53+'PLAN Veic'!AN53+'PLAN Veic'!BD53+'PLAN Veic'!H81+'PLAN Veic'!X81+'PLAN Veic'!AN81+'PLAN Veic'!BD81+'PLAN Veic'!H109+'PLAN Veic'!X109+'PLAN Veic'!AN109+'PLAN Veic'!BD109</f>
        <v>5006</v>
      </c>
      <c r="I31" s="70">
        <f>'PLAN Veic'!I25+'PLAN Veic'!Y25+'PLAN Veic'!AO25+'PLAN Veic'!BE25+'PLAN Veic'!I53+'PLAN Veic'!Y53+'PLAN Veic'!AO53+'PLAN Veic'!BE53+'PLAN Veic'!I81+'PLAN Veic'!Y81+'PLAN Veic'!AO81+'PLAN Veic'!BE81+'PLAN Veic'!I109+'PLAN Veic'!Y109+'PLAN Veic'!AO109+'PLAN Veic'!BE109</f>
        <v>34</v>
      </c>
      <c r="J31" s="103">
        <f>'PLAN Veic'!J25+'PLAN Veic'!Z25+'PLAN Veic'!AP25+'PLAN Veic'!BF25+'PLAN Veic'!J53+'PLAN Veic'!Z53+'PLAN Veic'!AP53+'PLAN Veic'!BF53+'PLAN Veic'!J81+'PLAN Veic'!Z81+'PLAN Veic'!AP81+'PLAN Veic'!BF81+'PLAN Veic'!J109+'PLAN Veic'!Z109+'PLAN Veic'!AP109+'PLAN Veic'!BF109</f>
        <v>492</v>
      </c>
      <c r="K31" s="87">
        <f>'PLAN Veic'!K25+'PLAN Veic'!AA25+'PLAN Veic'!AQ25+'PLAN Veic'!BG25+'PLAN Veic'!K53+'PLAN Veic'!AA53+'PLAN Veic'!AQ53+'PLAN Veic'!BG53+'PLAN Veic'!K81+'PLAN Veic'!AA81+'PLAN Veic'!AQ81+'PLAN Veic'!BG81+'PLAN Veic'!K109+'PLAN Veic'!AA109+'PLAN Veic'!AQ109+'PLAN Veic'!BG109</f>
        <v>744</v>
      </c>
      <c r="L31" s="85">
        <f>'PLAN Veic'!L25+'PLAN Veic'!AB25+'PLAN Veic'!AR25+'PLAN Veic'!BH25+'PLAN Veic'!L53+'PLAN Veic'!AB53+'PLAN Veic'!AR53+'PLAN Veic'!BH53+'PLAN Veic'!L81+'PLAN Veic'!AB81+'PLAN Veic'!AR81+'PLAN Veic'!BH81+'PLAN Veic'!L109+'PLAN Veic'!AB109+'PLAN Veic'!AR109+'PLAN Veic'!BH109</f>
        <v>4912</v>
      </c>
      <c r="M31" s="85">
        <f>'PLAN Veic'!M25+'PLAN Veic'!AC25+'PLAN Veic'!AS25+'PLAN Veic'!BI25+'PLAN Veic'!M53+'PLAN Veic'!AC53+'PLAN Veic'!AS53+'PLAN Veic'!BI53+'PLAN Veic'!M81+'PLAN Veic'!AC81+'PLAN Veic'!AS81+'PLAN Veic'!BI81+'PLAN Veic'!M109+'PLAN Veic'!AC109+'PLAN Veic'!AS109+'PLAN Veic'!BI109</f>
        <v>52</v>
      </c>
      <c r="N31" s="86">
        <f>'PLAN Veic'!N25+'PLAN Veic'!AD25+'PLAN Veic'!AT25+'PLAN Veic'!BJ25+'PLAN Veic'!N53+'PLAN Veic'!AD53+'PLAN Veic'!AT53+'PLAN Veic'!BJ53+'PLAN Veic'!N81+'PLAN Veic'!AD81+'PLAN Veic'!AT81+'PLAN Veic'!BJ81+'PLAN Veic'!N109+'PLAN Veic'!AD109+'PLAN Veic'!AT109+'PLAN Veic'!BJ109</f>
        <v>437</v>
      </c>
      <c r="O31" s="107">
        <f>'PLAN Veic'!O25+'PLAN Veic'!AE25+'PLAN Veic'!AU25+'PLAN Veic'!BK25+'PLAN Veic'!O53+'PLAN Veic'!AE53+'PLAN Veic'!AU53+'PLAN Veic'!BK53+'PLAN Veic'!O81+'PLAN Veic'!AE81+'PLAN Veic'!AU81+'PLAN Veic'!BK81+'PLAN Veic'!O109+'PLAN Veic'!AE109+'PLAN Veic'!AU109+'PLAN Veic'!BK109</f>
        <v>854</v>
      </c>
      <c r="P31" s="92">
        <f>'PLAN Veic'!P25+'PLAN Veic'!AF25+'PLAN Veic'!AV25+'PLAN Veic'!BL25+'PLAN Veic'!P53+'PLAN Veic'!AF53+'PLAN Veic'!AV53+'PLAN Veic'!BL53+'PLAN Veic'!P81+'PLAN Veic'!AF81+'PLAN Veic'!AV81+'PLAN Veic'!BL81+'PLAN Veic'!P109+'PLAN Veic'!AF109+'PLAN Veic'!AV109+'PLAN Veic'!BL109</f>
        <v>4751</v>
      </c>
      <c r="Q31" s="92">
        <f>'PLAN Veic'!Q25+'PLAN Veic'!AG25+'PLAN Veic'!AW25+'PLAN Veic'!BM25+'PLAN Veic'!Q53+'PLAN Veic'!AG53+'PLAN Veic'!AW53+'PLAN Veic'!BM53+'PLAN Veic'!Q81+'PLAN Veic'!AG81+'PLAN Veic'!AW81+'PLAN Veic'!BM81+'PLAN Veic'!Q109+'PLAN Veic'!AG109+'PLAN Veic'!AW109+'PLAN Veic'!BM109</f>
        <v>71</v>
      </c>
      <c r="R31" s="93">
        <f>'PLAN Veic'!R25+'PLAN Veic'!AH25+'PLAN Veic'!AX25+'PLAN Veic'!BN25+'PLAN Veic'!R53+'PLAN Veic'!AH53+'PLAN Veic'!AX53+'PLAN Veic'!BN53+'PLAN Veic'!R81+'PLAN Veic'!AH81+'PLAN Veic'!AX81+'PLAN Veic'!BN81+'PLAN Veic'!R109+'PLAN Veic'!AH109+'PLAN Veic'!AX109+'PLAN Veic'!BN109</f>
        <v>448</v>
      </c>
      <c r="U31" s="94">
        <v>0.66666666666666663</v>
      </c>
      <c r="V31" s="95">
        <v>0.70833333333333337</v>
      </c>
      <c r="W31" s="119">
        <f t="shared" si="0"/>
        <v>6064</v>
      </c>
      <c r="X31" s="26">
        <f t="shared" si="1"/>
        <v>6302</v>
      </c>
      <c r="Y31" s="26">
        <f t="shared" si="2"/>
        <v>6145</v>
      </c>
      <c r="Z31" s="120">
        <f t="shared" si="3"/>
        <v>6124</v>
      </c>
      <c r="AD31" s="143" t="s">
        <v>111</v>
      </c>
      <c r="AE31" s="42">
        <f t="shared" si="4"/>
        <v>24635</v>
      </c>
      <c r="AF31" s="26">
        <f t="shared" si="5"/>
        <v>24256</v>
      </c>
      <c r="AG31" s="129">
        <f t="shared" si="6"/>
        <v>24317</v>
      </c>
      <c r="AH31" s="133">
        <f t="shared" si="7"/>
        <v>24768</v>
      </c>
      <c r="AI31" s="134">
        <v>0.66666666666666663</v>
      </c>
      <c r="AJ31" s="286"/>
      <c r="AK31" s="286"/>
      <c r="AL31" s="286"/>
    </row>
    <row r="32" spans="1:43" x14ac:dyDescent="0.2">
      <c r="A32" s="73">
        <v>0.70833333333333337</v>
      </c>
      <c r="B32" s="74">
        <v>0.75</v>
      </c>
      <c r="C32" s="60">
        <f>'PLAN Veic'!C26+'PLAN Veic'!S26+'PLAN Veic'!AI26+'PLAN Veic'!AY26+'PLAN Veic'!C54+'PLAN Veic'!S54+'PLAN Veic'!AI54+'PLAN Veic'!AY54+'PLAN Veic'!C82+'PLAN Veic'!S82+'PLAN Veic'!AI82+'PLAN Veic'!AY82+'PLAN Veic'!C110+'PLAN Veic'!S110+'PLAN Veic'!AI110+'PLAN Veic'!AY110</f>
        <v>711</v>
      </c>
      <c r="D32" s="27">
        <f>'PLAN Veic'!D26+'PLAN Veic'!T26+'PLAN Veic'!AJ26+'PLAN Veic'!AZ26+'PLAN Veic'!D54+'PLAN Veic'!T54+'PLAN Veic'!AJ54+'PLAN Veic'!AZ54+'PLAN Veic'!D82+'PLAN Veic'!T82+'PLAN Veic'!AJ82+'PLAN Veic'!AZ82+'PLAN Veic'!D110+'PLAN Veic'!T110+'PLAN Veic'!AJ110+'PLAN Veic'!AZ110</f>
        <v>4580</v>
      </c>
      <c r="E32" s="27">
        <f>'PLAN Veic'!E26+'PLAN Veic'!U26+'PLAN Veic'!AK26+'PLAN Veic'!BA26+'PLAN Veic'!E54+'PLAN Veic'!U54+'PLAN Veic'!AK54+'PLAN Veic'!BA54+'PLAN Veic'!E82+'PLAN Veic'!U82+'PLAN Veic'!AK82+'PLAN Veic'!BA82+'PLAN Veic'!E110+'PLAN Veic'!U110+'PLAN Veic'!AK110+'PLAN Veic'!BA110</f>
        <v>48</v>
      </c>
      <c r="F32" s="61">
        <f>'PLAN Veic'!F26+'PLAN Veic'!V26+'PLAN Veic'!AL26+'PLAN Veic'!BB26+'PLAN Veic'!F54+'PLAN Veic'!V54+'PLAN Veic'!AL54+'PLAN Veic'!BB54+'PLAN Veic'!F82+'PLAN Veic'!V82+'PLAN Veic'!AL82+'PLAN Veic'!BB82+'PLAN Veic'!F110+'PLAN Veic'!V110+'PLAN Veic'!AL110+'PLAN Veic'!BB110</f>
        <v>346</v>
      </c>
      <c r="G32" s="56">
        <f>'PLAN Veic'!G26+'PLAN Veic'!W26+'PLAN Veic'!AM26+'PLAN Veic'!BC26+'PLAN Veic'!G54+'PLAN Veic'!W54+'PLAN Veic'!AM54+'PLAN Veic'!BC54+'PLAN Veic'!G82+'PLAN Veic'!W82+'PLAN Veic'!AM82+'PLAN Veic'!BC82+'PLAN Veic'!G110+'PLAN Veic'!W110+'PLAN Veic'!AM110+'PLAN Veic'!BC110</f>
        <v>1155</v>
      </c>
      <c r="H32" s="27">
        <f>'PLAN Veic'!H26+'PLAN Veic'!X26+'PLAN Veic'!AN26+'PLAN Veic'!BD26+'PLAN Veic'!H54+'PLAN Veic'!X54+'PLAN Veic'!AN54+'PLAN Veic'!BD54+'PLAN Veic'!H82+'PLAN Veic'!X82+'PLAN Veic'!AN82+'PLAN Veic'!BD82+'PLAN Veic'!H110+'PLAN Veic'!X110+'PLAN Veic'!AN110+'PLAN Veic'!BD110</f>
        <v>4850</v>
      </c>
      <c r="I32" s="27">
        <f>'PLAN Veic'!I26+'PLAN Veic'!Y26+'PLAN Veic'!AO26+'PLAN Veic'!BE26+'PLAN Veic'!I54+'PLAN Veic'!Y54+'PLAN Veic'!AO54+'PLAN Veic'!BE54+'PLAN Veic'!I82+'PLAN Veic'!Y82+'PLAN Veic'!AO82+'PLAN Veic'!BE82+'PLAN Veic'!I110+'PLAN Veic'!Y110+'PLAN Veic'!AO110+'PLAN Veic'!BE110</f>
        <v>51</v>
      </c>
      <c r="J32" s="102">
        <f>'PLAN Veic'!J26+'PLAN Veic'!Z26+'PLAN Veic'!AP26+'PLAN Veic'!BF26+'PLAN Veic'!J54+'PLAN Veic'!Z54+'PLAN Veic'!AP54+'PLAN Veic'!BF54+'PLAN Veic'!J82+'PLAN Veic'!Z82+'PLAN Veic'!AP82+'PLAN Veic'!BF82+'PLAN Veic'!J110+'PLAN Veic'!Z110+'PLAN Veic'!AP110+'PLAN Veic'!BF110</f>
        <v>307</v>
      </c>
      <c r="K32" s="60">
        <f>'PLAN Veic'!K26+'PLAN Veic'!AA26+'PLAN Veic'!AQ26+'PLAN Veic'!BG26+'PLAN Veic'!K54+'PLAN Veic'!AA54+'PLAN Veic'!AQ54+'PLAN Veic'!BG54+'PLAN Veic'!K82+'PLAN Veic'!AA82+'PLAN Veic'!AQ82+'PLAN Veic'!BG82+'PLAN Veic'!K110+'PLAN Veic'!AA110+'PLAN Veic'!AQ110+'PLAN Veic'!BG110</f>
        <v>1153</v>
      </c>
      <c r="L32" s="27">
        <f>'PLAN Veic'!L26+'PLAN Veic'!AB26+'PLAN Veic'!AR26+'PLAN Veic'!BH26+'PLAN Veic'!L54+'PLAN Veic'!AB54+'PLAN Veic'!AR54+'PLAN Veic'!BH54+'PLAN Veic'!L82+'PLAN Veic'!AB82+'PLAN Veic'!AR82+'PLAN Veic'!BH82+'PLAN Veic'!L110+'PLAN Veic'!AB110+'PLAN Veic'!AR110+'PLAN Veic'!BH110</f>
        <v>5159</v>
      </c>
      <c r="M32" s="27">
        <f>'PLAN Veic'!M26+'PLAN Veic'!AC26+'PLAN Veic'!AS26+'PLAN Veic'!BI26+'PLAN Veic'!M54+'PLAN Veic'!AC54+'PLAN Veic'!AS54+'PLAN Veic'!BI54+'PLAN Veic'!M82+'PLAN Veic'!AC82+'PLAN Veic'!AS82+'PLAN Veic'!BI82+'PLAN Veic'!M110+'PLAN Veic'!AC110+'PLAN Veic'!AS110+'PLAN Veic'!BI110</f>
        <v>14</v>
      </c>
      <c r="N32" s="90">
        <f>'PLAN Veic'!N26+'PLAN Veic'!AD26+'PLAN Veic'!AT26+'PLAN Veic'!BJ26+'PLAN Veic'!N54+'PLAN Veic'!AD54+'PLAN Veic'!AT54+'PLAN Veic'!BJ54+'PLAN Veic'!N82+'PLAN Veic'!AD82+'PLAN Veic'!AT82+'PLAN Veic'!BJ82+'PLAN Veic'!N110+'PLAN Veic'!AD110+'PLAN Veic'!AT110+'PLAN Veic'!BJ110</f>
        <v>270</v>
      </c>
      <c r="O32" s="57">
        <f>'PLAN Veic'!O26+'PLAN Veic'!AE26+'PLAN Veic'!AU26+'PLAN Veic'!BK26+'PLAN Veic'!O54+'PLAN Veic'!AE54+'PLAN Veic'!AU54+'PLAN Veic'!BK54+'PLAN Veic'!O82+'PLAN Veic'!AE82+'PLAN Veic'!AU82+'PLAN Veic'!BK82+'PLAN Veic'!O110+'PLAN Veic'!AE110+'PLAN Veic'!AU110+'PLAN Veic'!BK110</f>
        <v>1114</v>
      </c>
      <c r="P32" s="43">
        <f>'PLAN Veic'!P26+'PLAN Veic'!AF26+'PLAN Veic'!AV26+'PLAN Veic'!BL26+'PLAN Veic'!P54+'PLAN Veic'!AF54+'PLAN Veic'!AV54+'PLAN Veic'!BL54+'PLAN Veic'!P82+'PLAN Veic'!AF82+'PLAN Veic'!AV82+'PLAN Veic'!BL82+'PLAN Veic'!P110+'PLAN Veic'!AF110+'PLAN Veic'!AV110+'PLAN Veic'!BL110</f>
        <v>4811</v>
      </c>
      <c r="Q32" s="43">
        <f>'PLAN Veic'!Q26+'PLAN Veic'!AG26+'PLAN Veic'!AW26+'PLAN Veic'!BM26+'PLAN Veic'!Q54+'PLAN Veic'!AG54+'PLAN Veic'!AW54+'PLAN Veic'!BM54+'PLAN Veic'!Q82+'PLAN Veic'!AG82+'PLAN Veic'!AW82+'PLAN Veic'!BM82+'PLAN Veic'!Q110+'PLAN Veic'!AG110+'PLAN Veic'!AW110+'PLAN Veic'!BM110</f>
        <v>50</v>
      </c>
      <c r="R32" s="91">
        <f>'PLAN Veic'!R26+'PLAN Veic'!AH26+'PLAN Veic'!AX26+'PLAN Veic'!BN26+'PLAN Veic'!R54+'PLAN Veic'!AH54+'PLAN Veic'!AX54+'PLAN Veic'!BN54+'PLAN Veic'!R82+'PLAN Veic'!AH82+'PLAN Veic'!AX82+'PLAN Veic'!BN82+'PLAN Veic'!R110+'PLAN Veic'!AH110+'PLAN Veic'!AX110+'PLAN Veic'!BN110</f>
        <v>232</v>
      </c>
      <c r="U32" s="73">
        <v>0.70833333333333337</v>
      </c>
      <c r="V32" s="74">
        <v>0.75</v>
      </c>
      <c r="W32" s="117">
        <f t="shared" si="0"/>
        <v>5685</v>
      </c>
      <c r="X32" s="14">
        <f t="shared" si="1"/>
        <v>6363</v>
      </c>
      <c r="Y32" s="14">
        <f t="shared" si="2"/>
        <v>6596</v>
      </c>
      <c r="Z32" s="118">
        <f t="shared" si="3"/>
        <v>6207</v>
      </c>
      <c r="AD32" s="142" t="s">
        <v>112</v>
      </c>
      <c r="AE32" s="117">
        <f t="shared" si="4"/>
        <v>24851</v>
      </c>
      <c r="AF32" s="14">
        <f t="shared" si="5"/>
        <v>25764</v>
      </c>
      <c r="AG32" s="14">
        <f t="shared" si="6"/>
        <v>26041</v>
      </c>
      <c r="AH32" s="130">
        <f t="shared" si="7"/>
        <v>25737</v>
      </c>
      <c r="AI32" s="134">
        <v>0.70833333333333337</v>
      </c>
      <c r="AJ32" s="286"/>
      <c r="AK32" s="286"/>
      <c r="AL32" s="286"/>
    </row>
    <row r="33" spans="1:51" x14ac:dyDescent="0.2">
      <c r="A33" s="94">
        <v>0.75</v>
      </c>
      <c r="B33" s="95">
        <v>0.79166666666666663</v>
      </c>
      <c r="C33" s="88">
        <f>'PLAN Veic'!C27+'PLAN Veic'!S27+'PLAN Veic'!AI27+'PLAN Veic'!AY27+'PLAN Veic'!C55+'PLAN Veic'!S55+'PLAN Veic'!AI55+'PLAN Veic'!AY55+'PLAN Veic'!C83+'PLAN Veic'!S83+'PLAN Veic'!AI83+'PLAN Veic'!AY83+'PLAN Veic'!C111+'PLAN Veic'!S111+'PLAN Veic'!AI111+'PLAN Veic'!AY111</f>
        <v>1255</v>
      </c>
      <c r="D33" s="78">
        <f>'PLAN Veic'!D27+'PLAN Veic'!T27+'PLAN Veic'!AJ27+'PLAN Veic'!AZ27+'PLAN Veic'!D55+'PLAN Veic'!T55+'PLAN Veic'!AJ55+'PLAN Veic'!AZ55+'PLAN Veic'!D83+'PLAN Veic'!T83+'PLAN Veic'!AJ83+'PLAN Veic'!AZ83+'PLAN Veic'!D111+'PLAN Veic'!T111+'PLAN Veic'!AJ111+'PLAN Veic'!AZ111</f>
        <v>5079</v>
      </c>
      <c r="E33" s="78">
        <f>'PLAN Veic'!E27+'PLAN Veic'!U27+'PLAN Veic'!AK27+'PLAN Veic'!BA27+'PLAN Veic'!E55+'PLAN Veic'!U55+'PLAN Veic'!AK55+'PLAN Veic'!BA55+'PLAN Veic'!E83+'PLAN Veic'!U83+'PLAN Veic'!AK83+'PLAN Veic'!BA83+'PLAN Veic'!E111+'PLAN Veic'!U111+'PLAN Veic'!AK111+'PLAN Veic'!BA111</f>
        <v>54</v>
      </c>
      <c r="F33" s="79">
        <f>'PLAN Veic'!F27+'PLAN Veic'!V27+'PLAN Veic'!AL27+'PLAN Veic'!BB27+'PLAN Veic'!F55+'PLAN Veic'!V55+'PLAN Veic'!AL55+'PLAN Veic'!BB55+'PLAN Veic'!F83+'PLAN Veic'!V83+'PLAN Veic'!AL83+'PLAN Veic'!BB83+'PLAN Veic'!F111+'PLAN Veic'!V111+'PLAN Veic'!AL111+'PLAN Veic'!BB111</f>
        <v>210</v>
      </c>
      <c r="G33" s="96">
        <f>'PLAN Veic'!G27+'PLAN Veic'!W27+'PLAN Veic'!AM27+'PLAN Veic'!BC27+'PLAN Veic'!G55+'PLAN Veic'!W55+'PLAN Veic'!AM55+'PLAN Veic'!BC55+'PLAN Veic'!G83+'PLAN Veic'!W83+'PLAN Veic'!AM83+'PLAN Veic'!BC83+'PLAN Veic'!G111+'PLAN Veic'!W111+'PLAN Veic'!AM111+'PLAN Veic'!BC111</f>
        <v>1210</v>
      </c>
      <c r="H33" s="69">
        <f>'PLAN Veic'!H27+'PLAN Veic'!X27+'PLAN Veic'!AN27+'PLAN Veic'!BD27+'PLAN Veic'!H55+'PLAN Veic'!X55+'PLAN Veic'!AN55+'PLAN Veic'!BD55+'PLAN Veic'!H83+'PLAN Veic'!X83+'PLAN Veic'!AN83+'PLAN Veic'!BD83+'PLAN Veic'!H111+'PLAN Veic'!X111+'PLAN Veic'!AN111+'PLAN Veic'!BD111</f>
        <v>5182</v>
      </c>
      <c r="I33" s="69">
        <f>'PLAN Veic'!I27+'PLAN Veic'!Y27+'PLAN Veic'!AO27+'PLAN Veic'!BE27+'PLAN Veic'!I55+'PLAN Veic'!Y55+'PLAN Veic'!AO55+'PLAN Veic'!BE55+'PLAN Veic'!I83+'PLAN Veic'!Y83+'PLAN Veic'!AO83+'PLAN Veic'!BE83+'PLAN Veic'!I111+'PLAN Veic'!Y111+'PLAN Veic'!AO111+'PLAN Veic'!BE111</f>
        <v>52</v>
      </c>
      <c r="J33" s="101">
        <f>'PLAN Veic'!J27+'PLAN Veic'!Z27+'PLAN Veic'!AP27+'PLAN Veic'!BF27+'PLAN Veic'!J55+'PLAN Veic'!Z55+'PLAN Veic'!AP55+'PLAN Veic'!BF55+'PLAN Veic'!J83+'PLAN Veic'!Z83+'PLAN Veic'!AP83+'PLAN Veic'!BF83+'PLAN Veic'!J111+'PLAN Veic'!Z111+'PLAN Veic'!AP111+'PLAN Veic'!BF111</f>
        <v>196</v>
      </c>
      <c r="K33" s="108">
        <f>'PLAN Veic'!K27+'PLAN Veic'!AA27+'PLAN Veic'!AQ27+'PLAN Veic'!BG27+'PLAN Veic'!K55+'PLAN Veic'!AA55+'PLAN Veic'!AQ55+'PLAN Veic'!BG55+'PLAN Veic'!K83+'PLAN Veic'!AA83+'PLAN Veic'!AQ83+'PLAN Veic'!BG83+'PLAN Veic'!K111+'PLAN Veic'!AA111+'PLAN Veic'!AQ111+'PLAN Veic'!BG111</f>
        <v>1016</v>
      </c>
      <c r="L33" s="83">
        <f>'PLAN Veic'!L27+'PLAN Veic'!AB27+'PLAN Veic'!AR27+'PLAN Veic'!BH27+'PLAN Veic'!L55+'PLAN Veic'!AB55+'PLAN Veic'!AR55+'PLAN Veic'!BH55+'PLAN Veic'!L83+'PLAN Veic'!AB83+'PLAN Veic'!AR83+'PLAN Veic'!BH83+'PLAN Veic'!L111+'PLAN Veic'!AB111+'PLAN Veic'!AR111+'PLAN Veic'!BH111</f>
        <v>4963</v>
      </c>
      <c r="M33" s="83">
        <f>'PLAN Veic'!M27+'PLAN Veic'!AC27+'PLAN Veic'!AS27+'PLAN Veic'!BI27+'PLAN Veic'!M55+'PLAN Veic'!AC55+'PLAN Veic'!AS55+'PLAN Veic'!BI55+'PLAN Veic'!M83+'PLAN Veic'!AC83+'PLAN Veic'!AS83+'PLAN Veic'!BI83+'PLAN Veic'!M111+'PLAN Veic'!AC111+'PLAN Veic'!AS111+'PLAN Veic'!BI111</f>
        <v>47</v>
      </c>
      <c r="N33" s="84">
        <f>'PLAN Veic'!N27+'PLAN Veic'!AD27+'PLAN Veic'!AT27+'PLAN Veic'!BJ27+'PLAN Veic'!N55+'PLAN Veic'!AD55+'PLAN Veic'!AT55+'PLAN Veic'!BJ55+'PLAN Veic'!N83+'PLAN Veic'!AD83+'PLAN Veic'!AT83+'PLAN Veic'!BJ83+'PLAN Veic'!N111+'PLAN Veic'!AD111+'PLAN Veic'!AT111+'PLAN Veic'!BJ111</f>
        <v>266</v>
      </c>
      <c r="O33" s="107">
        <f>'PLAN Veic'!O27+'PLAN Veic'!AE27+'PLAN Veic'!AU27+'PLAN Veic'!BK27+'PLAN Veic'!O55+'PLAN Veic'!AE55+'PLAN Veic'!AU55+'PLAN Veic'!BK55+'PLAN Veic'!O83+'PLAN Veic'!AE83+'PLAN Veic'!AU83+'PLAN Veic'!BK83+'PLAN Veic'!O111+'PLAN Veic'!AE111+'PLAN Veic'!AU111+'PLAN Veic'!BK111</f>
        <v>815</v>
      </c>
      <c r="P33" s="92">
        <f>'PLAN Veic'!P27+'PLAN Veic'!AF27+'PLAN Veic'!AV27+'PLAN Veic'!BL27+'PLAN Veic'!P55+'PLAN Veic'!AF55+'PLAN Veic'!AV55+'PLAN Veic'!BL55+'PLAN Veic'!P83+'PLAN Veic'!AF83+'PLAN Veic'!AV83+'PLAN Veic'!BL83+'PLAN Veic'!P111+'PLAN Veic'!AF111+'PLAN Veic'!AV111+'PLAN Veic'!BL111</f>
        <v>5099</v>
      </c>
      <c r="Q33" s="92">
        <f>'PLAN Veic'!Q27+'PLAN Veic'!AG27+'PLAN Veic'!AW27+'PLAN Veic'!BM27+'PLAN Veic'!Q55+'PLAN Veic'!AG55+'PLAN Veic'!AW55+'PLAN Veic'!BM55+'PLAN Veic'!Q83+'PLAN Veic'!AG83+'PLAN Veic'!AW83+'PLAN Veic'!BM83+'PLAN Veic'!Q111+'PLAN Veic'!AG111+'PLAN Veic'!AW111+'PLAN Veic'!BM111</f>
        <v>44</v>
      </c>
      <c r="R33" s="93">
        <f>'PLAN Veic'!R27+'PLAN Veic'!AH27+'PLAN Veic'!AX27+'PLAN Veic'!BN27+'PLAN Veic'!R55+'PLAN Veic'!AH55+'PLAN Veic'!AX55+'PLAN Veic'!BN55+'PLAN Veic'!R83+'PLAN Veic'!AH83+'PLAN Veic'!AX83+'PLAN Veic'!BN83+'PLAN Veic'!R111+'PLAN Veic'!AH111+'PLAN Veic'!AX111+'PLAN Veic'!BN111</f>
        <v>255</v>
      </c>
      <c r="U33" s="94">
        <v>0.75</v>
      </c>
      <c r="V33" s="95">
        <v>0.79166666666666663</v>
      </c>
      <c r="W33" s="119">
        <f t="shared" si="0"/>
        <v>6598</v>
      </c>
      <c r="X33" s="26">
        <f t="shared" si="1"/>
        <v>6640</v>
      </c>
      <c r="Y33" s="26">
        <f t="shared" si="2"/>
        <v>6292</v>
      </c>
      <c r="Z33" s="120">
        <f t="shared" si="3"/>
        <v>6213</v>
      </c>
      <c r="AD33" s="143" t="s">
        <v>113</v>
      </c>
      <c r="AE33" s="42">
        <f t="shared" si="4"/>
        <v>25743</v>
      </c>
      <c r="AF33" s="26">
        <f t="shared" si="5"/>
        <v>24916</v>
      </c>
      <c r="AG33" s="129">
        <f t="shared" si="6"/>
        <v>24059</v>
      </c>
      <c r="AH33" s="133">
        <f t="shared" si="7"/>
        <v>23465</v>
      </c>
      <c r="AI33" s="134">
        <v>0.75</v>
      </c>
      <c r="AJ33" s="286"/>
      <c r="AK33" s="286"/>
      <c r="AL33" s="286"/>
    </row>
    <row r="34" spans="1:51" x14ac:dyDescent="0.2">
      <c r="A34" s="73">
        <v>0.79166666666666663</v>
      </c>
      <c r="B34" s="74">
        <v>0.83333333333333337</v>
      </c>
      <c r="C34" s="63">
        <f>'PLAN Veic'!C28+'PLAN Veic'!S28+'PLAN Veic'!AI28+'PLAN Veic'!AY28+'PLAN Veic'!C56+'PLAN Veic'!S56+'PLAN Veic'!AI56+'PLAN Veic'!AY56+'PLAN Veic'!C84+'PLAN Veic'!S84+'PLAN Veic'!AI84+'PLAN Veic'!AY84+'PLAN Veic'!C112+'PLAN Veic'!S112+'PLAN Veic'!AI112+'PLAN Veic'!AY112</f>
        <v>624</v>
      </c>
      <c r="D34" s="44">
        <f>'PLAN Veic'!D28+'PLAN Veic'!T28+'PLAN Veic'!AJ28+'PLAN Veic'!AZ28+'PLAN Veic'!D56+'PLAN Veic'!T56+'PLAN Veic'!AJ56+'PLAN Veic'!AZ56+'PLAN Veic'!D84+'PLAN Veic'!T84+'PLAN Veic'!AJ84+'PLAN Veic'!AZ84+'PLAN Veic'!D112+'PLAN Veic'!T112+'PLAN Veic'!AJ112+'PLAN Veic'!AZ112</f>
        <v>4954</v>
      </c>
      <c r="E34" s="44">
        <f>'PLAN Veic'!E28+'PLAN Veic'!U28+'PLAN Veic'!AK28+'PLAN Veic'!BA28+'PLAN Veic'!E56+'PLAN Veic'!U56+'PLAN Veic'!AK56+'PLAN Veic'!BA56+'PLAN Veic'!E84+'PLAN Veic'!U84+'PLAN Veic'!AK84+'PLAN Veic'!BA84+'PLAN Veic'!E112+'PLAN Veic'!U112+'PLAN Veic'!AK112+'PLAN Veic'!BA112</f>
        <v>34</v>
      </c>
      <c r="F34" s="64">
        <f>'PLAN Veic'!F28+'PLAN Veic'!V28+'PLAN Veic'!AL28+'PLAN Veic'!BB28+'PLAN Veic'!F56+'PLAN Veic'!V56+'PLAN Veic'!AL56+'PLAN Veic'!BB56+'PLAN Veic'!F84+'PLAN Veic'!V84+'PLAN Veic'!AL84+'PLAN Veic'!BB84+'PLAN Veic'!F112+'PLAN Veic'!V112+'PLAN Veic'!AL112+'PLAN Veic'!BB112</f>
        <v>159</v>
      </c>
      <c r="G34" s="68">
        <f>'PLAN Veic'!G28+'PLAN Veic'!W28+'PLAN Veic'!AM28+'PLAN Veic'!BC28+'PLAN Veic'!G56+'PLAN Veic'!W56+'PLAN Veic'!AM56+'PLAN Veic'!BC56+'PLAN Veic'!G84+'PLAN Veic'!W84+'PLAN Veic'!AM84+'PLAN Veic'!BC84+'PLAN Veic'!G112+'PLAN Veic'!W112+'PLAN Veic'!AM112+'PLAN Veic'!BC112</f>
        <v>589</v>
      </c>
      <c r="H34" s="44">
        <f>'PLAN Veic'!H28+'PLAN Veic'!X28+'PLAN Veic'!AN28+'PLAN Veic'!BD28+'PLAN Veic'!H56+'PLAN Veic'!X56+'PLAN Veic'!AN56+'PLAN Veic'!BD56+'PLAN Veic'!H84+'PLAN Veic'!X84+'PLAN Veic'!AN84+'PLAN Veic'!BD84+'PLAN Veic'!H112+'PLAN Veic'!X112+'PLAN Veic'!AN112+'PLAN Veic'!BD112</f>
        <v>4936</v>
      </c>
      <c r="I34" s="44">
        <f>'PLAN Veic'!I28+'PLAN Veic'!Y28+'PLAN Veic'!AO28+'PLAN Veic'!BE28+'PLAN Veic'!I56+'PLAN Veic'!Y56+'PLAN Veic'!AO56+'PLAN Veic'!BE56+'PLAN Veic'!I84+'PLAN Veic'!Y84+'PLAN Veic'!AO84+'PLAN Veic'!BE84+'PLAN Veic'!I112+'PLAN Veic'!Y112+'PLAN Veic'!AO112+'PLAN Veic'!BE112</f>
        <v>61</v>
      </c>
      <c r="J34" s="105">
        <f>'PLAN Veic'!J28+'PLAN Veic'!Z28+'PLAN Veic'!AP28+'PLAN Veic'!BF28+'PLAN Veic'!J56+'PLAN Veic'!Z56+'PLAN Veic'!AP56+'PLAN Veic'!BF56+'PLAN Veic'!J84+'PLAN Veic'!Z84+'PLAN Veic'!AP84+'PLAN Veic'!BF84+'PLAN Veic'!J112+'PLAN Veic'!Z112+'PLAN Veic'!AP112+'PLAN Veic'!BF112</f>
        <v>197</v>
      </c>
      <c r="K34" s="63">
        <f>'PLAN Veic'!K28+'PLAN Veic'!AA28+'PLAN Veic'!AQ28+'PLAN Veic'!BG28+'PLAN Veic'!K56+'PLAN Veic'!AA56+'PLAN Veic'!AQ56+'PLAN Veic'!BG56+'PLAN Veic'!K84+'PLAN Veic'!AA84+'PLAN Veic'!AQ84+'PLAN Veic'!BG84+'PLAN Veic'!K112+'PLAN Veic'!AA112+'PLAN Veic'!AQ112+'PLAN Veic'!BG112</f>
        <v>543</v>
      </c>
      <c r="L34" s="44">
        <f>'PLAN Veic'!L28+'PLAN Veic'!AB28+'PLAN Veic'!AR28+'PLAN Veic'!BH28+'PLAN Veic'!L56+'PLAN Veic'!AB56+'PLAN Veic'!AR56+'PLAN Veic'!BH56+'PLAN Veic'!L84+'PLAN Veic'!AB84+'PLAN Veic'!AR84+'PLAN Veic'!BH84+'PLAN Veic'!L112+'PLAN Veic'!AB112+'PLAN Veic'!AR112+'PLAN Veic'!BH112</f>
        <v>4921</v>
      </c>
      <c r="M34" s="44">
        <f>'PLAN Veic'!M28+'PLAN Veic'!AC28+'PLAN Veic'!AS28+'PLAN Veic'!BI28+'PLAN Veic'!M56+'PLAN Veic'!AC56+'PLAN Veic'!AS56+'PLAN Veic'!BI56+'PLAN Veic'!M84+'PLAN Veic'!AC84+'PLAN Veic'!AS84+'PLAN Veic'!BI84+'PLAN Veic'!M112+'PLAN Veic'!AC112+'PLAN Veic'!AS112+'PLAN Veic'!BI112</f>
        <v>42</v>
      </c>
      <c r="N34" s="64">
        <f>'PLAN Veic'!N28+'PLAN Veic'!AD28+'PLAN Veic'!AT28+'PLAN Veic'!BJ28+'PLAN Veic'!N56+'PLAN Veic'!AD56+'PLAN Veic'!AT56+'PLAN Veic'!BJ56+'PLAN Veic'!N84+'PLAN Veic'!AD84+'PLAN Veic'!AT84+'PLAN Veic'!BJ84+'PLAN Veic'!N112+'PLAN Veic'!AD112+'PLAN Veic'!AT112+'PLAN Veic'!BJ112</f>
        <v>192</v>
      </c>
      <c r="O34" s="57">
        <f>'PLAN Veic'!O28+'PLAN Veic'!AE28+'PLAN Veic'!AU28+'PLAN Veic'!BK28+'PLAN Veic'!O56+'PLAN Veic'!AE56+'PLAN Veic'!AU56+'PLAN Veic'!BK56+'PLAN Veic'!O84+'PLAN Veic'!AE84+'PLAN Veic'!AU84+'PLAN Veic'!BK84+'PLAN Veic'!O112+'PLAN Veic'!AE112+'PLAN Veic'!AU112+'PLAN Veic'!BK112</f>
        <v>555</v>
      </c>
      <c r="P34" s="43">
        <f>'PLAN Veic'!P28+'PLAN Veic'!AF28+'PLAN Veic'!AV28+'PLAN Veic'!BL28+'PLAN Veic'!P56+'PLAN Veic'!AF56+'PLAN Veic'!AV56+'PLAN Veic'!BL56+'PLAN Veic'!P84+'PLAN Veic'!AF84+'PLAN Veic'!AV84+'PLAN Veic'!BL84+'PLAN Veic'!P112+'PLAN Veic'!AF112+'PLAN Veic'!AV112+'PLAN Veic'!BL112</f>
        <v>4977</v>
      </c>
      <c r="Q34" s="43">
        <f>'PLAN Veic'!Q28+'PLAN Veic'!AG28+'PLAN Veic'!AW28+'PLAN Veic'!BM28+'PLAN Veic'!Q56+'PLAN Veic'!AG56+'PLAN Veic'!AW56+'PLAN Veic'!BM56+'PLAN Veic'!Q84+'PLAN Veic'!AG84+'PLAN Veic'!AW84+'PLAN Veic'!BM84+'PLAN Veic'!Q112+'PLAN Veic'!AG112+'PLAN Veic'!AW112+'PLAN Veic'!BM112</f>
        <v>27</v>
      </c>
      <c r="R34" s="91">
        <f>'PLAN Veic'!R28+'PLAN Veic'!AH28+'PLAN Veic'!AX28+'PLAN Veic'!BN28+'PLAN Veic'!R56+'PLAN Veic'!AH56+'PLAN Veic'!AX56+'PLAN Veic'!BN56+'PLAN Veic'!R84+'PLAN Veic'!AH84+'PLAN Veic'!AX84+'PLAN Veic'!BN84+'PLAN Veic'!R112+'PLAN Veic'!AH112+'PLAN Veic'!AX112+'PLAN Veic'!BN112</f>
        <v>191</v>
      </c>
      <c r="U34" s="73">
        <v>0.79166666666666663</v>
      </c>
      <c r="V34" s="74">
        <v>0.83333333333333337</v>
      </c>
      <c r="W34" s="117">
        <f t="shared" si="0"/>
        <v>5771</v>
      </c>
      <c r="X34" s="14">
        <f t="shared" si="1"/>
        <v>5783</v>
      </c>
      <c r="Y34" s="14">
        <f t="shared" si="2"/>
        <v>5698</v>
      </c>
      <c r="Z34" s="118">
        <f t="shared" si="3"/>
        <v>5750</v>
      </c>
      <c r="AD34" s="142" t="s">
        <v>114</v>
      </c>
      <c r="AE34" s="117">
        <f t="shared" si="4"/>
        <v>23002</v>
      </c>
      <c r="AF34" s="14">
        <f t="shared" si="5"/>
        <v>22800</v>
      </c>
      <c r="AG34" s="14">
        <f t="shared" si="6"/>
        <v>21790</v>
      </c>
      <c r="AH34" s="130">
        <f t="shared" si="7"/>
        <v>20412</v>
      </c>
      <c r="AI34" s="134">
        <v>0.79166666666666663</v>
      </c>
      <c r="AJ34" s="286"/>
      <c r="AK34" s="286"/>
      <c r="AL34" s="286"/>
    </row>
    <row r="35" spans="1:51" x14ac:dyDescent="0.2">
      <c r="A35" s="94">
        <v>0.83333333333333337</v>
      </c>
      <c r="B35" s="95">
        <v>0.875</v>
      </c>
      <c r="C35" s="88">
        <f>'PLAN Veic'!C29+'PLAN Veic'!S29+'PLAN Veic'!AI29+'PLAN Veic'!AY29+'PLAN Veic'!C57+'PLAN Veic'!S57+'PLAN Veic'!AI57+'PLAN Veic'!AY57+'PLAN Veic'!C85+'PLAN Veic'!S85+'PLAN Veic'!AI85+'PLAN Veic'!AY85+'PLAN Veic'!C113+'PLAN Veic'!S113+'PLAN Veic'!AI113+'PLAN Veic'!AY113</f>
        <v>493</v>
      </c>
      <c r="D35" s="78">
        <f>'PLAN Veic'!D29+'PLAN Veic'!T29+'PLAN Veic'!AJ29+'PLAN Veic'!AZ29+'PLAN Veic'!D57+'PLAN Veic'!T57+'PLAN Veic'!AJ57+'PLAN Veic'!AZ57+'PLAN Veic'!D85+'PLAN Veic'!T85+'PLAN Veic'!AJ85+'PLAN Veic'!AZ85+'PLAN Veic'!D113+'PLAN Veic'!T113+'PLAN Veic'!AJ113+'PLAN Veic'!AZ113</f>
        <v>4851</v>
      </c>
      <c r="E35" s="78">
        <f>'PLAN Veic'!E29+'PLAN Veic'!U29+'PLAN Veic'!AK29+'PLAN Veic'!BA29+'PLAN Veic'!E57+'PLAN Veic'!U57+'PLAN Veic'!AK57+'PLAN Veic'!BA57+'PLAN Veic'!E85+'PLAN Veic'!U85+'PLAN Veic'!AK85+'PLAN Veic'!BA85+'PLAN Veic'!E113+'PLAN Veic'!U113+'PLAN Veic'!AK113+'PLAN Veic'!BA113</f>
        <v>46</v>
      </c>
      <c r="F35" s="79">
        <f>'PLAN Veic'!F29+'PLAN Veic'!V29+'PLAN Veic'!AL29+'PLAN Veic'!BB29+'PLAN Veic'!F57+'PLAN Veic'!V57+'PLAN Veic'!AL57+'PLAN Veic'!BB57+'PLAN Veic'!F85+'PLAN Veic'!V85+'PLAN Veic'!AL85+'PLAN Veic'!BB85+'PLAN Veic'!F113+'PLAN Veic'!V113+'PLAN Veic'!AL113+'PLAN Veic'!BB113</f>
        <v>179</v>
      </c>
      <c r="G35" s="96">
        <f>'PLAN Veic'!G29+'PLAN Veic'!W29+'PLAN Veic'!AM29+'PLAN Veic'!BC29+'PLAN Veic'!G57+'PLAN Veic'!W57+'PLAN Veic'!AM57+'PLAN Veic'!BC57+'PLAN Veic'!G85+'PLAN Veic'!W85+'PLAN Veic'!AM85+'PLAN Veic'!BC85+'PLAN Veic'!G113+'PLAN Veic'!W113+'PLAN Veic'!AM113+'PLAN Veic'!BC113</f>
        <v>432</v>
      </c>
      <c r="H35" s="69">
        <f>'PLAN Veic'!H29+'PLAN Veic'!X29+'PLAN Veic'!AN29+'PLAN Veic'!BD29+'PLAN Veic'!H57+'PLAN Veic'!X57+'PLAN Veic'!AN57+'PLAN Veic'!BD57+'PLAN Veic'!H85+'PLAN Veic'!X85+'PLAN Veic'!AN85+'PLAN Veic'!BD85+'PLAN Veic'!H113+'PLAN Veic'!X113+'PLAN Veic'!AN113+'PLAN Veic'!BD113</f>
        <v>4166</v>
      </c>
      <c r="I35" s="69">
        <f>'PLAN Veic'!I29+'PLAN Veic'!Y29+'PLAN Veic'!AO29+'PLAN Veic'!BE29+'PLAN Veic'!I57+'PLAN Veic'!Y57+'PLAN Veic'!AO57+'PLAN Veic'!BE57+'PLAN Veic'!I85+'PLAN Veic'!Y85+'PLAN Veic'!AO85+'PLAN Veic'!BE85+'PLAN Veic'!I113+'PLAN Veic'!Y113+'PLAN Veic'!AO113+'PLAN Veic'!BE113</f>
        <v>37</v>
      </c>
      <c r="J35" s="101">
        <f>'PLAN Veic'!J29+'PLAN Veic'!Z29+'PLAN Veic'!AP29+'PLAN Veic'!BF29+'PLAN Veic'!J57+'PLAN Veic'!Z57+'PLAN Veic'!AP57+'PLAN Veic'!BF57+'PLAN Veic'!J85+'PLAN Veic'!Z85+'PLAN Veic'!AP85+'PLAN Veic'!BF85+'PLAN Veic'!J113+'PLAN Veic'!Z113+'PLAN Veic'!AP113+'PLAN Veic'!BF113</f>
        <v>138</v>
      </c>
      <c r="K35" s="108">
        <f>'PLAN Veic'!K29+'PLAN Veic'!AA29+'PLAN Veic'!AQ29+'PLAN Veic'!BG29+'PLAN Veic'!K57+'PLAN Veic'!AA57+'PLAN Veic'!AQ57+'PLAN Veic'!BG57+'PLAN Veic'!K85+'PLAN Veic'!AA85+'PLAN Veic'!AQ85+'PLAN Veic'!BG85+'PLAN Veic'!K113+'PLAN Veic'!AA113+'PLAN Veic'!AQ113+'PLAN Veic'!BG113</f>
        <v>472</v>
      </c>
      <c r="L35" s="83">
        <f>'PLAN Veic'!L29+'PLAN Veic'!AB29+'PLAN Veic'!AR29+'PLAN Veic'!BH29+'PLAN Veic'!L57+'PLAN Veic'!AB57+'PLAN Veic'!AR57+'PLAN Veic'!BH57+'PLAN Veic'!L85+'PLAN Veic'!AB85+'PLAN Veic'!AR85+'PLAN Veic'!BH85+'PLAN Veic'!L113+'PLAN Veic'!AB113+'PLAN Veic'!AR113+'PLAN Veic'!BH113</f>
        <v>3651</v>
      </c>
      <c r="M35" s="83">
        <f>'PLAN Veic'!M29+'PLAN Veic'!AC29+'PLAN Veic'!AS29+'PLAN Veic'!BI29+'PLAN Veic'!M57+'PLAN Veic'!AC57+'PLAN Veic'!AS57+'PLAN Veic'!BI57+'PLAN Veic'!M85+'PLAN Veic'!AC85+'PLAN Veic'!AS85+'PLAN Veic'!BI85+'PLAN Veic'!M113+'PLAN Veic'!AC113+'PLAN Veic'!AS113+'PLAN Veic'!BI113</f>
        <v>33</v>
      </c>
      <c r="N35" s="84">
        <f>'PLAN Veic'!N29+'PLAN Veic'!AD29+'PLAN Veic'!AT29+'PLAN Veic'!BJ29+'PLAN Veic'!N57+'PLAN Veic'!AD57+'PLAN Veic'!AT57+'PLAN Veic'!BJ57+'PLAN Veic'!N85+'PLAN Veic'!AD85+'PLAN Veic'!AT85+'PLAN Veic'!BJ85+'PLAN Veic'!N113+'PLAN Veic'!AD113+'PLAN Veic'!AT113+'PLAN Veic'!BJ113</f>
        <v>164</v>
      </c>
      <c r="O35" s="107">
        <f>'PLAN Veic'!O29+'PLAN Veic'!AE29+'PLAN Veic'!AU29+'PLAN Veic'!BK29+'PLAN Veic'!O57+'PLAN Veic'!AE57+'PLAN Veic'!AU57+'PLAN Veic'!BK57+'PLAN Veic'!O85+'PLAN Veic'!AE85+'PLAN Veic'!AU85+'PLAN Veic'!BK85+'PLAN Veic'!O113+'PLAN Veic'!AE113+'PLAN Veic'!AU113+'PLAN Veic'!BK113</f>
        <v>357</v>
      </c>
      <c r="P35" s="92">
        <f>'PLAN Veic'!P29+'PLAN Veic'!AF29+'PLAN Veic'!AV29+'PLAN Veic'!BL29+'PLAN Veic'!P57+'PLAN Veic'!AF57+'PLAN Veic'!AV57+'PLAN Veic'!BL57+'PLAN Veic'!P85+'PLAN Veic'!AF85+'PLAN Veic'!AV85+'PLAN Veic'!BL85+'PLAN Veic'!P113+'PLAN Veic'!AF113+'PLAN Veic'!AV113+'PLAN Veic'!BL113</f>
        <v>3397</v>
      </c>
      <c r="Q35" s="92">
        <f>'PLAN Veic'!Q29+'PLAN Veic'!AG29+'PLAN Veic'!AW29+'PLAN Veic'!BM29+'PLAN Veic'!Q57+'PLAN Veic'!AG57+'PLAN Veic'!AW57+'PLAN Veic'!BM57+'PLAN Veic'!Q85+'PLAN Veic'!AG85+'PLAN Veic'!AW85+'PLAN Veic'!BM85+'PLAN Veic'!Q113+'PLAN Veic'!AG113+'PLAN Veic'!AW113+'PLAN Veic'!BM113</f>
        <v>43</v>
      </c>
      <c r="R35" s="93">
        <f>'PLAN Veic'!R29+'PLAN Veic'!AH29+'PLAN Veic'!AX29+'PLAN Veic'!BN29+'PLAN Veic'!R57+'PLAN Veic'!AH57+'PLAN Veic'!AX57+'PLAN Veic'!BN57+'PLAN Veic'!R85+'PLAN Veic'!AH85+'PLAN Veic'!AX85+'PLAN Veic'!BN85+'PLAN Veic'!R113+'PLAN Veic'!AH113+'PLAN Veic'!AX113+'PLAN Veic'!BN113</f>
        <v>138</v>
      </c>
      <c r="U35" s="94">
        <v>0.83333333333333337</v>
      </c>
      <c r="V35" s="95">
        <v>0.875</v>
      </c>
      <c r="W35" s="119">
        <f t="shared" si="0"/>
        <v>5569</v>
      </c>
      <c r="X35" s="26">
        <f t="shared" si="1"/>
        <v>4773</v>
      </c>
      <c r="Y35" s="26">
        <f t="shared" si="2"/>
        <v>4320</v>
      </c>
      <c r="Z35" s="120">
        <f t="shared" si="3"/>
        <v>3935</v>
      </c>
      <c r="AD35" s="143" t="s">
        <v>115</v>
      </c>
      <c r="AE35" s="42">
        <f t="shared" si="4"/>
        <v>18597</v>
      </c>
      <c r="AF35" s="26">
        <f t="shared" si="5"/>
        <v>16909</v>
      </c>
      <c r="AG35" s="129">
        <f t="shared" si="6"/>
        <v>15994</v>
      </c>
      <c r="AH35" s="133">
        <f t="shared" si="7"/>
        <v>15130</v>
      </c>
      <c r="AI35" s="134">
        <v>0.83333333333333337</v>
      </c>
      <c r="AJ35" s="286"/>
      <c r="AK35" s="286"/>
      <c r="AL35" s="286"/>
    </row>
    <row r="36" spans="1:51" x14ac:dyDescent="0.2">
      <c r="A36" s="73">
        <v>0.875</v>
      </c>
      <c r="B36" s="74">
        <v>0.91666666666666663</v>
      </c>
      <c r="C36" s="63">
        <f>'PLAN Veic'!C30+'PLAN Veic'!S30+'PLAN Veic'!AI30+'PLAN Veic'!AY30+'PLAN Veic'!C58+'PLAN Veic'!S58+'PLAN Veic'!AI58+'PLAN Veic'!AY58+'PLAN Veic'!C86+'PLAN Veic'!S86+'PLAN Veic'!AI86+'PLAN Veic'!AY86+'PLAN Veic'!C114+'PLAN Veic'!S114+'PLAN Veic'!AI114+'PLAN Veic'!AY114</f>
        <v>275</v>
      </c>
      <c r="D36" s="44">
        <f>'PLAN Veic'!D30+'PLAN Veic'!T30+'PLAN Veic'!AJ30+'PLAN Veic'!AZ30+'PLAN Veic'!D58+'PLAN Veic'!T58+'PLAN Veic'!AJ58+'PLAN Veic'!AZ58+'PLAN Veic'!D86+'PLAN Veic'!T86+'PLAN Veic'!AJ86+'PLAN Veic'!AZ86+'PLAN Veic'!D114+'PLAN Veic'!T114+'PLAN Veic'!AJ114+'PLAN Veic'!AZ114</f>
        <v>3432</v>
      </c>
      <c r="E36" s="44">
        <f>'PLAN Veic'!E30+'PLAN Veic'!U30+'PLAN Veic'!AK30+'PLAN Veic'!BA30+'PLAN Veic'!E58+'PLAN Veic'!U58+'PLAN Veic'!AK58+'PLAN Veic'!BA58+'PLAN Veic'!E86+'PLAN Veic'!U86+'PLAN Veic'!AK86+'PLAN Veic'!BA86+'PLAN Veic'!E114+'PLAN Veic'!U114+'PLAN Veic'!AK114+'PLAN Veic'!BA114</f>
        <v>40</v>
      </c>
      <c r="F36" s="64">
        <f>'PLAN Veic'!F30+'PLAN Veic'!V30+'PLAN Veic'!AL30+'PLAN Veic'!BB30+'PLAN Veic'!F58+'PLAN Veic'!V58+'PLAN Veic'!AL58+'PLAN Veic'!BB58+'PLAN Veic'!F86+'PLAN Veic'!V86+'PLAN Veic'!AL86+'PLAN Veic'!BB86+'PLAN Veic'!F114+'PLAN Veic'!V114+'PLAN Veic'!AL114+'PLAN Veic'!BB114</f>
        <v>134</v>
      </c>
      <c r="G36" s="68">
        <f>'PLAN Veic'!G30+'PLAN Veic'!W30+'PLAN Veic'!AM30+'PLAN Veic'!BC30+'PLAN Veic'!G58+'PLAN Veic'!W58+'PLAN Veic'!AM58+'PLAN Veic'!BC58+'PLAN Veic'!G86+'PLAN Veic'!W86+'PLAN Veic'!AM86+'PLAN Veic'!BC86+'PLAN Veic'!G114+'PLAN Veic'!W114+'PLAN Veic'!AM114+'PLAN Veic'!BC114</f>
        <v>376</v>
      </c>
      <c r="H36" s="44">
        <f>'PLAN Veic'!H30+'PLAN Veic'!X30+'PLAN Veic'!AN30+'PLAN Veic'!BD30+'PLAN Veic'!H58+'PLAN Veic'!X58+'PLAN Veic'!AN58+'PLAN Veic'!BD58+'PLAN Veic'!H86+'PLAN Veic'!X86+'PLAN Veic'!AN86+'PLAN Veic'!BD86+'PLAN Veic'!H114+'PLAN Veic'!X114+'PLAN Veic'!AN114+'PLAN Veic'!BD114</f>
        <v>3356</v>
      </c>
      <c r="I36" s="44">
        <f>'PLAN Veic'!I30+'PLAN Veic'!Y30+'PLAN Veic'!AO30+'PLAN Veic'!BE30+'PLAN Veic'!I58+'PLAN Veic'!Y58+'PLAN Veic'!AO58+'PLAN Veic'!BE58+'PLAN Veic'!I86+'PLAN Veic'!Y86+'PLAN Veic'!AO86+'PLAN Veic'!BE86+'PLAN Veic'!I114+'PLAN Veic'!Y114+'PLAN Veic'!AO114+'PLAN Veic'!BE114</f>
        <v>20</v>
      </c>
      <c r="J36" s="105">
        <f>'PLAN Veic'!J30+'PLAN Veic'!Z30+'PLAN Veic'!AP30+'PLAN Veic'!BF30+'PLAN Veic'!J58+'PLAN Veic'!Z58+'PLAN Veic'!AP58+'PLAN Veic'!BF58+'PLAN Veic'!J86+'PLAN Veic'!Z86+'PLAN Veic'!AP86+'PLAN Veic'!BF86+'PLAN Veic'!J114+'PLAN Veic'!Z114+'PLAN Veic'!AP114+'PLAN Veic'!BF114</f>
        <v>106</v>
      </c>
      <c r="K36" s="63">
        <f>'PLAN Veic'!K30+'PLAN Veic'!AA30+'PLAN Veic'!AQ30+'PLAN Veic'!BG30+'PLAN Veic'!K58+'PLAN Veic'!AA58+'PLAN Veic'!AQ58+'PLAN Veic'!BG58+'PLAN Veic'!K86+'PLAN Veic'!AA86+'PLAN Veic'!AQ86+'PLAN Veic'!BG86+'PLAN Veic'!K114+'PLAN Veic'!AA114+'PLAN Veic'!AQ114+'PLAN Veic'!BG114</f>
        <v>368</v>
      </c>
      <c r="L36" s="44">
        <f>'PLAN Veic'!L30+'PLAN Veic'!AB30+'PLAN Veic'!AR30+'PLAN Veic'!BH30+'PLAN Veic'!L58+'PLAN Veic'!AB58+'PLAN Veic'!AR58+'PLAN Veic'!BH58+'PLAN Veic'!L86+'PLAN Veic'!AB86+'PLAN Veic'!AR86+'PLAN Veic'!BH86+'PLAN Veic'!L114+'PLAN Veic'!AB114+'PLAN Veic'!AR114+'PLAN Veic'!BH114</f>
        <v>2958</v>
      </c>
      <c r="M36" s="44">
        <f>'PLAN Veic'!M30+'PLAN Veic'!AC30+'PLAN Veic'!AS30+'PLAN Veic'!BI30+'PLAN Veic'!M58+'PLAN Veic'!AC58+'PLAN Veic'!AS58+'PLAN Veic'!BI58+'PLAN Veic'!M86+'PLAN Veic'!AC86+'PLAN Veic'!AS86+'PLAN Veic'!BI86+'PLAN Veic'!M114+'PLAN Veic'!AC114+'PLAN Veic'!AS114+'PLAN Veic'!BI114</f>
        <v>31</v>
      </c>
      <c r="N36" s="64">
        <f>'PLAN Veic'!N30+'PLAN Veic'!AD30+'PLAN Veic'!AT30+'PLAN Veic'!BJ30+'PLAN Veic'!N58+'PLAN Veic'!AD58+'PLAN Veic'!AT58+'PLAN Veic'!BJ58+'PLAN Veic'!N86+'PLAN Veic'!AD86+'PLAN Veic'!AT86+'PLAN Veic'!BJ86+'PLAN Veic'!N114+'PLAN Veic'!AD114+'PLAN Veic'!AT114+'PLAN Veic'!BJ114</f>
        <v>99</v>
      </c>
      <c r="O36" s="57">
        <f>'PLAN Veic'!O30+'PLAN Veic'!AE30+'PLAN Veic'!AU30+'PLAN Veic'!BK30+'PLAN Veic'!O58+'PLAN Veic'!AE58+'PLAN Veic'!AU58+'PLAN Veic'!BK58+'PLAN Veic'!O86+'PLAN Veic'!AE86+'PLAN Veic'!AU86+'PLAN Veic'!BK86+'PLAN Veic'!O114+'PLAN Veic'!AE114+'PLAN Veic'!AU114+'PLAN Veic'!BK114</f>
        <v>277</v>
      </c>
      <c r="P36" s="43">
        <f>'PLAN Veic'!P30+'PLAN Veic'!AF30+'PLAN Veic'!AV30+'PLAN Veic'!BL30+'PLAN Veic'!P58+'PLAN Veic'!AF58+'PLAN Veic'!AV58+'PLAN Veic'!BL58+'PLAN Veic'!P86+'PLAN Veic'!AF86+'PLAN Veic'!AV86+'PLAN Veic'!BL86+'PLAN Veic'!P114+'PLAN Veic'!AF114+'PLAN Veic'!AV114+'PLAN Veic'!BL114</f>
        <v>2540</v>
      </c>
      <c r="Q36" s="43">
        <f>'PLAN Veic'!Q30+'PLAN Veic'!AG30+'PLAN Veic'!AW30+'PLAN Veic'!BM30+'PLAN Veic'!Q58+'PLAN Veic'!AG58+'PLAN Veic'!AW58+'PLAN Veic'!BM58+'PLAN Veic'!Q86+'PLAN Veic'!AG86+'PLAN Veic'!AW86+'PLAN Veic'!BM86+'PLAN Veic'!Q114+'PLAN Veic'!AG114+'PLAN Veic'!AW114+'PLAN Veic'!BM114</f>
        <v>17</v>
      </c>
      <c r="R36" s="91">
        <f>'PLAN Veic'!R30+'PLAN Veic'!AH30+'PLAN Veic'!AX30+'PLAN Veic'!BN30+'PLAN Veic'!R58+'PLAN Veic'!AH58+'PLAN Veic'!AX58+'PLAN Veic'!BN58+'PLAN Veic'!R86+'PLAN Veic'!AH86+'PLAN Veic'!AX86+'PLAN Veic'!BN86+'PLAN Veic'!R114+'PLAN Veic'!AH114+'PLAN Veic'!AX114+'PLAN Veic'!BN114</f>
        <v>105</v>
      </c>
      <c r="U36" s="73">
        <v>0.875</v>
      </c>
      <c r="V36" s="74">
        <v>0.91666666666666663</v>
      </c>
      <c r="W36" s="117">
        <f t="shared" si="0"/>
        <v>3881</v>
      </c>
      <c r="X36" s="14">
        <f t="shared" si="1"/>
        <v>3858</v>
      </c>
      <c r="Y36" s="14">
        <f t="shared" si="2"/>
        <v>3456</v>
      </c>
      <c r="Z36" s="118">
        <f t="shared" si="3"/>
        <v>2939</v>
      </c>
      <c r="AD36" s="142" t="s">
        <v>116</v>
      </c>
      <c r="AE36" s="117">
        <f t="shared" si="4"/>
        <v>14134</v>
      </c>
      <c r="AF36" s="14">
        <f t="shared" si="5"/>
        <v>13567</v>
      </c>
      <c r="AG36" s="14">
        <f t="shared" si="6"/>
        <v>13144</v>
      </c>
      <c r="AH36" s="130">
        <f t="shared" si="7"/>
        <v>12805</v>
      </c>
      <c r="AI36" s="134">
        <v>0.875</v>
      </c>
      <c r="AJ36" s="286"/>
      <c r="AK36" s="286"/>
      <c r="AL36" s="286"/>
    </row>
    <row r="37" spans="1:51" x14ac:dyDescent="0.2">
      <c r="A37" s="94">
        <v>0.91666666666666663</v>
      </c>
      <c r="B37" s="95">
        <v>0.95833333333333337</v>
      </c>
      <c r="C37" s="158">
        <f>'PLAN Veic'!C31+'PLAN Veic'!S31+'PLAN Veic'!AI31+'PLAN Veic'!AY31+'PLAN Veic'!C59+'PLAN Veic'!S59+'PLAN Veic'!AI59+'PLAN Veic'!AY59+'PLAN Veic'!C87+'PLAN Veic'!S87+'PLAN Veic'!AI87+'PLAN Veic'!AY87+'PLAN Veic'!C115+'PLAN Veic'!S115+'PLAN Veic'!AI115+'PLAN Veic'!AY115</f>
        <v>368</v>
      </c>
      <c r="D37" s="159">
        <f>'PLAN Veic'!D31+'PLAN Veic'!T31+'PLAN Veic'!AJ31+'PLAN Veic'!AZ31+'PLAN Veic'!D59+'PLAN Veic'!T59+'PLAN Veic'!AJ59+'PLAN Veic'!AZ59+'PLAN Veic'!D87+'PLAN Veic'!T87+'PLAN Veic'!AJ87+'PLAN Veic'!AZ87+'PLAN Veic'!D115+'PLAN Veic'!T115+'PLAN Veic'!AJ115+'PLAN Veic'!AZ115</f>
        <v>2840</v>
      </c>
      <c r="E37" s="159">
        <f>'PLAN Veic'!E31+'PLAN Veic'!U31+'PLAN Veic'!AK31+'PLAN Veic'!BA31+'PLAN Veic'!E59+'PLAN Veic'!U59+'PLAN Veic'!AK59+'PLAN Veic'!BA59+'PLAN Veic'!E87+'PLAN Veic'!U87+'PLAN Veic'!AK87+'PLAN Veic'!BA87+'PLAN Veic'!E115+'PLAN Veic'!U115+'PLAN Veic'!AK115+'PLAN Veic'!BA115</f>
        <v>28</v>
      </c>
      <c r="F37" s="160">
        <f>'PLAN Veic'!F31+'PLAN Veic'!V31+'PLAN Veic'!AL31+'PLAN Veic'!BB31+'PLAN Veic'!F59+'PLAN Veic'!V59+'PLAN Veic'!AL59+'PLAN Veic'!BB59+'PLAN Veic'!F87+'PLAN Veic'!V87+'PLAN Veic'!AL87+'PLAN Veic'!BB87+'PLAN Veic'!F115+'PLAN Veic'!V115+'PLAN Veic'!AL115+'PLAN Veic'!BB115</f>
        <v>78</v>
      </c>
      <c r="G37" s="161">
        <f>'PLAN Veic'!G31+'PLAN Veic'!W31+'PLAN Veic'!AM31+'PLAN Veic'!BC31+'PLAN Veic'!G59+'PLAN Veic'!W59+'PLAN Veic'!AM59+'PLAN Veic'!BC59+'PLAN Veic'!G87+'PLAN Veic'!W87+'PLAN Veic'!AM87+'PLAN Veic'!BC87+'PLAN Veic'!G115+'PLAN Veic'!W115+'PLAN Veic'!AM115+'PLAN Veic'!BC115</f>
        <v>462</v>
      </c>
      <c r="H37" s="162">
        <f>'PLAN Veic'!H31+'PLAN Veic'!X31+'PLAN Veic'!AN31+'PLAN Veic'!BD31+'PLAN Veic'!H59+'PLAN Veic'!X59+'PLAN Veic'!AN59+'PLAN Veic'!BD59+'PLAN Veic'!H87+'PLAN Veic'!X87+'PLAN Veic'!AN87+'PLAN Veic'!BD87+'PLAN Veic'!H115+'PLAN Veic'!X115+'PLAN Veic'!AN115+'PLAN Veic'!BD115</f>
        <v>2839</v>
      </c>
      <c r="I37" s="162">
        <f>'PLAN Veic'!I31+'PLAN Veic'!Y31+'PLAN Veic'!AO31+'PLAN Veic'!BE31+'PLAN Veic'!I59+'PLAN Veic'!Y59+'PLAN Veic'!AO59+'PLAN Veic'!BE59+'PLAN Veic'!I87+'PLAN Veic'!Y87+'PLAN Veic'!AO87+'PLAN Veic'!BE87+'PLAN Veic'!I115+'PLAN Veic'!Y115+'PLAN Veic'!AO115+'PLAN Veic'!BE115</f>
        <v>52</v>
      </c>
      <c r="J37" s="163">
        <f>'PLAN Veic'!J31+'PLAN Veic'!Z31+'PLAN Veic'!AP31+'PLAN Veic'!BF31+'PLAN Veic'!J59+'PLAN Veic'!Z59+'PLAN Veic'!AP59+'PLAN Veic'!BF59+'PLAN Veic'!J87+'PLAN Veic'!Z87+'PLAN Veic'!AP87+'PLAN Veic'!BF87+'PLAN Veic'!J115+'PLAN Veic'!Z115+'PLAN Veic'!AP115+'PLAN Veic'!BF115</f>
        <v>82</v>
      </c>
      <c r="K37" s="164">
        <f>'PLAN Veic'!K31+'PLAN Veic'!AA31+'PLAN Veic'!AQ31+'PLAN Veic'!BG31+'PLAN Veic'!K59+'PLAN Veic'!AA59+'PLAN Veic'!AQ59+'PLAN Veic'!BG59+'PLAN Veic'!K87+'PLAN Veic'!AA87+'PLAN Veic'!AQ87+'PLAN Veic'!BG87+'PLAN Veic'!K115+'PLAN Veic'!AA115+'PLAN Veic'!AQ115+'PLAN Veic'!BG115</f>
        <v>288</v>
      </c>
      <c r="L37" s="165">
        <f>'PLAN Veic'!L31+'PLAN Veic'!AB31+'PLAN Veic'!AR31+'PLAN Veic'!BH31+'PLAN Veic'!L59+'PLAN Veic'!AB59+'PLAN Veic'!AR59+'PLAN Veic'!BH59+'PLAN Veic'!L87+'PLAN Veic'!AB87+'PLAN Veic'!AR87+'PLAN Veic'!BH87+'PLAN Veic'!L115+'PLAN Veic'!AB115+'PLAN Veic'!AR115+'PLAN Veic'!BH115</f>
        <v>2740</v>
      </c>
      <c r="M37" s="165">
        <f>'PLAN Veic'!M31+'PLAN Veic'!AC31+'PLAN Veic'!AS31+'PLAN Veic'!BI31+'PLAN Veic'!M59+'PLAN Veic'!AC59+'PLAN Veic'!AS59+'PLAN Veic'!BI59+'PLAN Veic'!M87+'PLAN Veic'!AC87+'PLAN Veic'!AS87+'PLAN Veic'!BI87+'PLAN Veic'!M115+'PLAN Veic'!AC115+'PLAN Veic'!AS115+'PLAN Veic'!BI115</f>
        <v>29</v>
      </c>
      <c r="N37" s="166">
        <f>'PLAN Veic'!N31+'PLAN Veic'!AD31+'PLAN Veic'!AT31+'PLAN Veic'!BJ31+'PLAN Veic'!N59+'PLAN Veic'!AD59+'PLAN Veic'!AT59+'PLAN Veic'!BJ59+'PLAN Veic'!N87+'PLAN Veic'!AD87+'PLAN Veic'!AT87+'PLAN Veic'!BJ87+'PLAN Veic'!N115+'PLAN Veic'!AD115+'PLAN Veic'!AT115+'PLAN Veic'!BJ115</f>
        <v>60</v>
      </c>
      <c r="O37" s="167">
        <f>'PLAN Veic'!O31+'PLAN Veic'!AE31+'PLAN Veic'!AU31+'PLAN Veic'!BK31+'PLAN Veic'!O59+'PLAN Veic'!AE59+'PLAN Veic'!AU59+'PLAN Veic'!BK59+'PLAN Veic'!O87+'PLAN Veic'!AE87+'PLAN Veic'!AU87+'PLAN Veic'!BK87+'PLAN Veic'!O115+'PLAN Veic'!AE115+'PLAN Veic'!AU115+'PLAN Veic'!BK115</f>
        <v>308</v>
      </c>
      <c r="P37" s="168">
        <f>'PLAN Veic'!P31+'PLAN Veic'!AF31+'PLAN Veic'!AV31+'PLAN Veic'!BL31+'PLAN Veic'!P59+'PLAN Veic'!AF59+'PLAN Veic'!AV59+'PLAN Veic'!BL59+'PLAN Veic'!P87+'PLAN Veic'!AF87+'PLAN Veic'!AV87+'PLAN Veic'!BL87+'PLAN Veic'!P115+'PLAN Veic'!AF115+'PLAN Veic'!AV115+'PLAN Veic'!BL115</f>
        <v>2246</v>
      </c>
      <c r="Q37" s="168">
        <f>'PLAN Veic'!Q31+'PLAN Veic'!AG31+'PLAN Veic'!AW31+'PLAN Veic'!BM31+'PLAN Veic'!Q59+'PLAN Veic'!AG59+'PLAN Veic'!AW59+'PLAN Veic'!BM59+'PLAN Veic'!Q87+'PLAN Veic'!AG87+'PLAN Veic'!AW87+'PLAN Veic'!BM87+'PLAN Veic'!Q115+'PLAN Veic'!AG115+'PLAN Veic'!AW115+'PLAN Veic'!BM115</f>
        <v>48</v>
      </c>
      <c r="R37" s="169">
        <f>'PLAN Veic'!R31+'PLAN Veic'!AH31+'PLAN Veic'!AX31+'PLAN Veic'!BN31+'PLAN Veic'!R59+'PLAN Veic'!AH59+'PLAN Veic'!AX59+'PLAN Veic'!BN59+'PLAN Veic'!R87+'PLAN Veic'!AH87+'PLAN Veic'!AX87+'PLAN Veic'!BN87+'PLAN Veic'!R115+'PLAN Veic'!AH115+'PLAN Veic'!AX115+'PLAN Veic'!BN115</f>
        <v>75</v>
      </c>
      <c r="U37" s="94">
        <v>0.91666666666666663</v>
      </c>
      <c r="V37" s="95">
        <v>0.95833333333333337</v>
      </c>
      <c r="W37" s="119">
        <f t="shared" si="0"/>
        <v>3314</v>
      </c>
      <c r="X37" s="26">
        <f t="shared" si="1"/>
        <v>3435</v>
      </c>
      <c r="Y37" s="26">
        <f t="shared" si="2"/>
        <v>3117</v>
      </c>
      <c r="Z37" s="120">
        <f t="shared" si="3"/>
        <v>2677</v>
      </c>
      <c r="AD37" s="143" t="s">
        <v>117</v>
      </c>
      <c r="AE37" s="42">
        <f t="shared" si="4"/>
        <v>12543</v>
      </c>
      <c r="AF37" s="26">
        <f t="shared" si="5"/>
        <v>11533</v>
      </c>
      <c r="AG37" s="129">
        <f t="shared" si="6"/>
        <v>10198</v>
      </c>
      <c r="AH37" s="133">
        <f t="shared" si="7"/>
        <v>8747</v>
      </c>
      <c r="AI37" s="134">
        <v>0.91666666666666663</v>
      </c>
      <c r="AJ37" s="286"/>
      <c r="AK37" s="286"/>
      <c r="AL37" s="286"/>
    </row>
    <row r="38" spans="1:51" x14ac:dyDescent="0.2">
      <c r="A38" s="75">
        <v>0.95833333333333337</v>
      </c>
      <c r="B38" s="76">
        <v>1</v>
      </c>
      <c r="C38" s="65">
        <f>'PLAN Veic'!C32+'PLAN Veic'!S32+'PLAN Veic'!AI32+'PLAN Veic'!AY32+'PLAN Veic'!C60+'PLAN Veic'!S60+'PLAN Veic'!AI60+'PLAN Veic'!AY60+'PLAN Veic'!C88+'PLAN Veic'!S88+'PLAN Veic'!AI88+'PLAN Veic'!AY88+'PLAN Veic'!C116+'PLAN Veic'!S116+'PLAN Veic'!AI116+'PLAN Veic'!AY116</f>
        <v>251</v>
      </c>
      <c r="D38" s="66">
        <f>'PLAN Veic'!D32+'PLAN Veic'!T32+'PLAN Veic'!AJ32+'PLAN Veic'!AZ32+'PLAN Veic'!D60+'PLAN Veic'!T60+'PLAN Veic'!AJ60+'PLAN Veic'!AZ60+'PLAN Veic'!D88+'PLAN Veic'!T88+'PLAN Veic'!AJ88+'PLAN Veic'!AZ88+'PLAN Veic'!D116+'PLAN Veic'!T116+'PLAN Veic'!AJ116+'PLAN Veic'!AY116</f>
        <v>1938</v>
      </c>
      <c r="E38" s="66">
        <f>'PLAN Veic'!E32+'PLAN Veic'!U32+'PLAN Veic'!AK32+'PLAN Veic'!BA32+'PLAN Veic'!E60+'PLAN Veic'!U60+'PLAN Veic'!AK60+'PLAN Veic'!BA60+'PLAN Veic'!E88+'PLAN Veic'!U88+'PLAN Veic'!AK88+'PLAN Veic'!BA88+'PLAN Veic'!E116+'PLAN Veic'!U116+'PLAN Veic'!AK116+'PLAN Veic'!AZ116</f>
        <v>33</v>
      </c>
      <c r="F38" s="67">
        <f>'PLAN Veic'!F32+'PLAN Veic'!V32+'PLAN Veic'!AL32+'PLAN Veic'!BB32+'PLAN Veic'!F60+'PLAN Veic'!V60+'PLAN Veic'!AL60+'PLAN Veic'!BB60+'PLAN Veic'!F88+'PLAN Veic'!V88+'PLAN Veic'!AL88+'PLAN Veic'!BB88+'PLAN Veic'!F116+'PLAN Veic'!V116+'PLAN Veic'!AL116+'PLAN Veic'!BA116</f>
        <v>82</v>
      </c>
      <c r="G38" s="98">
        <f>'PLAN Veic'!G32+'PLAN Veic'!W32+'PLAN Veic'!AM32+'PLAN Veic'!BC32+'PLAN Veic'!G60+'PLAN Veic'!W60+'PLAN Veic'!AM60+'PLAN Veic'!BC60+'PLAN Veic'!G88+'PLAN Veic'!W88+'PLAN Veic'!AM88+'PLAN Veic'!BC88+'PLAN Veic'!G116+'PLAN Veic'!W116+'PLAN Veic'!AM116+'PLAN Veic'!BC116</f>
        <v>271</v>
      </c>
      <c r="H38" s="66">
        <f>'PLAN Veic'!H32+'PLAN Veic'!X32+'PLAN Veic'!AN32+'PLAN Veic'!BD32+'PLAN Veic'!H60+'PLAN Veic'!X60+'PLAN Veic'!AN60+'PLAN Veic'!BD60+'PLAN Veic'!H88+'PLAN Veic'!X88+'PLAN Veic'!AN88+'PLAN Veic'!BD88+'PLAN Veic'!H116+'PLAN Veic'!X116+'PLAN Veic'!AM116+'PLAN Veic'!BC116</f>
        <v>1688</v>
      </c>
      <c r="I38" s="66">
        <f>'PLAN Veic'!I32+'PLAN Veic'!Y32+'PLAN Veic'!AO32+'PLAN Veic'!BE32+'PLAN Veic'!I60+'PLAN Veic'!Y60+'PLAN Veic'!AO60+'PLAN Veic'!BE60+'PLAN Veic'!I88+'PLAN Veic'!Y88+'PLAN Veic'!AO88+'PLAN Veic'!BE88+'PLAN Veic'!I116+'PLAN Veic'!Y116+'PLAN Veic'!AN116+'PLAN Veic'!BD116</f>
        <v>65</v>
      </c>
      <c r="J38" s="106">
        <f>'PLAN Veic'!J32+'PLAN Veic'!Z32+'PLAN Veic'!AP32+'PLAN Veic'!BF32+'PLAN Veic'!J60+'PLAN Veic'!Z60+'PLAN Veic'!AP60+'PLAN Veic'!BF60+'PLAN Veic'!J88+'PLAN Veic'!Z88+'PLAN Veic'!AP88+'PLAN Veic'!BF88+'PLAN Veic'!J116+'PLAN Veic'!Z116+'PLAN Veic'!AO116+'PLAN Veic'!BE116</f>
        <v>76</v>
      </c>
      <c r="K38" s="65">
        <f>'PLAN Veic'!K32+'PLAN Veic'!AA32+'PLAN Veic'!AQ32+'PLAN Veic'!BG32+'PLAN Veic'!K60+'PLAN Veic'!AA60+'PLAN Veic'!AQ60+'PLAN Veic'!BG60+'PLAN Veic'!K88+'PLAN Veic'!AA88+'PLAN Veic'!AQ88+'PLAN Veic'!BG88+'PLAN Veic'!K116+'PLAN Veic'!AA116+'PLAN Veic'!AQ116+'PLAN Veic'!BG116</f>
        <v>169</v>
      </c>
      <c r="L38" s="66">
        <f>'PLAN Veic'!L32+'PLAN Veic'!AB32+'PLAN Veic'!AR32+'PLAN Veic'!BH32+'PLAN Veic'!L60+'PLAN Veic'!AB60+'PLAN Veic'!AR60+'PLAN Veic'!BH60+'PLAN Veic'!L88+'PLAN Veic'!AB88+'PLAN Veic'!AR88+'PLAN Veic'!BH88+'PLAN Veic'!L116+'PLAN Veic'!AB116+'PLAN Veic'!AQ116+'PLAN Veic'!BG116</f>
        <v>1400</v>
      </c>
      <c r="M38" s="66">
        <f>'PLAN Veic'!M32+'PLAN Veic'!AC32+'PLAN Veic'!AS32+'PLAN Veic'!BI32+'PLAN Veic'!M60+'PLAN Veic'!AC60+'PLAN Veic'!AS60+'PLAN Veic'!BI60+'PLAN Veic'!M88+'PLAN Veic'!AC88+'PLAN Veic'!AS88+'PLAN Veic'!BI88+'PLAN Veic'!M116+'PLAN Veic'!AC116+'PLAN Veic'!AR116+'PLAN Veic'!BH116</f>
        <v>41</v>
      </c>
      <c r="N38" s="67">
        <f>'PLAN Veic'!N32+'PLAN Veic'!AD32+'PLAN Veic'!AT32+'PLAN Veic'!BJ32+'PLAN Veic'!N60+'PLAN Veic'!AD60+'PLAN Veic'!AT60+'PLAN Veic'!BJ60+'PLAN Veic'!N88+'PLAN Veic'!AD88+'PLAN Veic'!AT88+'PLAN Veic'!BJ88+'PLAN Veic'!N116+'PLAN Veic'!AD116+'PLAN Veic'!AS116+'PLAN Veic'!BI116</f>
        <v>56</v>
      </c>
      <c r="O38" s="98">
        <f>'PLAN Veic'!O32+'PLAN Veic'!AE32+'PLAN Veic'!AU32+'PLAN Veic'!BK32+'PLAN Veic'!O60+'PLAN Veic'!AE60+'PLAN Veic'!AU60+'PLAN Veic'!BK60+'PLAN Veic'!O88+'PLAN Veic'!AE88+'PLAN Veic'!AU88+'PLAN Veic'!BK88+'PLAN Veic'!O116+'PLAN Veic'!AE116+'PLAN Veic'!AU116+'PLAN Veic'!BK116</f>
        <v>188</v>
      </c>
      <c r="P38" s="66">
        <f>'PLAN Veic'!P32+'PLAN Veic'!AF32+'PLAN Veic'!AV32+'PLAN Veic'!BL32+'PLAN Veic'!P60+'PLAN Veic'!AF60+'PLAN Veic'!AV60+'PLAN Veic'!BL60+'PLAN Veic'!P88+'PLAN Veic'!AF88+'PLAN Veic'!AV88+'PLAN Veic'!BL88+'PLAN Veic'!P116+'PLAN Veic'!AF116+'PLAN Veic'!AU116+'PLAN Veic'!BK116</f>
        <v>1406</v>
      </c>
      <c r="Q38" s="66">
        <f>'PLAN Veic'!Q32+'PLAN Veic'!AG32+'PLAN Veic'!AW32+'PLAN Veic'!BM32+'PLAN Veic'!Q60+'PLAN Veic'!AG60+'PLAN Veic'!AW60+'PLAN Veic'!BM60+'PLAN Veic'!Q88+'PLAN Veic'!AG88+'PLAN Veic'!AW88+'PLAN Veic'!BM88+'PLAN Veic'!Q116+'PLAN Veic'!AG116+'PLAN Veic'!AV116+'PLAN Veic'!BL116</f>
        <v>27</v>
      </c>
      <c r="R38" s="67">
        <f>'PLAN Veic'!R32+'PLAN Veic'!AH32+'PLAN Veic'!AX32+'PLAN Veic'!BN32+'PLAN Veic'!R60+'PLAN Veic'!AH60+'PLAN Veic'!AX60+'PLAN Veic'!BN60+'PLAN Veic'!R88+'PLAN Veic'!AH88+'PLAN Veic'!AX88+'PLAN Veic'!BN88+'PLAN Veic'!R116+'PLAN Veic'!AH116+'PLAN Veic'!AW116+'PLAN Veic'!BM116</f>
        <v>94</v>
      </c>
      <c r="U38" s="75">
        <v>0.95833333333333337</v>
      </c>
      <c r="V38" s="76">
        <v>1</v>
      </c>
      <c r="W38" s="121">
        <f t="shared" si="0"/>
        <v>2304</v>
      </c>
      <c r="X38" s="122">
        <f t="shared" si="1"/>
        <v>2100</v>
      </c>
      <c r="Y38" s="122">
        <f t="shared" si="2"/>
        <v>1666</v>
      </c>
      <c r="Z38" s="123">
        <f t="shared" si="3"/>
        <v>1715</v>
      </c>
      <c r="AD38" s="144" t="s">
        <v>118</v>
      </c>
      <c r="AE38" s="121">
        <f t="shared" si="4"/>
        <v>7785</v>
      </c>
      <c r="AF38" s="122">
        <f t="shared" si="5"/>
        <v>6894</v>
      </c>
      <c r="AG38" s="122">
        <f t="shared" si="6"/>
        <v>5891</v>
      </c>
      <c r="AH38" s="131">
        <f t="shared" si="7"/>
        <v>5296</v>
      </c>
      <c r="AI38" s="134">
        <v>0.95833333333333337</v>
      </c>
      <c r="AJ38" s="286"/>
      <c r="AK38" s="286"/>
      <c r="AL38" s="286"/>
    </row>
    <row r="39" spans="1:51" x14ac:dyDescent="0.2">
      <c r="H39" s="12"/>
      <c r="U39" s="195">
        <v>1</v>
      </c>
      <c r="V39" s="196">
        <v>1.0416666666666701</v>
      </c>
      <c r="W39" s="115">
        <f>W15</f>
        <v>1413</v>
      </c>
      <c r="X39" s="115">
        <f>X15</f>
        <v>1097</v>
      </c>
      <c r="Y39" s="115">
        <f>Y15</f>
        <v>1071</v>
      </c>
      <c r="Z39" s="115">
        <f>Z15</f>
        <v>864</v>
      </c>
      <c r="AD39" s="177" t="s">
        <v>131</v>
      </c>
      <c r="AE39" s="178">
        <f>AE15</f>
        <v>4445</v>
      </c>
      <c r="AJ39" s="124"/>
    </row>
    <row r="40" spans="1:51" x14ac:dyDescent="0.2">
      <c r="H40" s="12"/>
      <c r="U40" s="51"/>
      <c r="V40" s="51"/>
      <c r="W40" s="12"/>
      <c r="X40" s="12"/>
      <c r="Y40" s="12"/>
      <c r="Z40" s="12"/>
      <c r="AD40" s="51"/>
      <c r="AE40" s="148"/>
      <c r="AR40" s="294"/>
      <c r="AS40" s="295"/>
    </row>
    <row r="41" spans="1:51" ht="15" x14ac:dyDescent="0.25">
      <c r="H41" s="12"/>
      <c r="M41" s="296"/>
      <c r="N41" s="295"/>
      <c r="O41" s="294"/>
      <c r="P41" s="294"/>
      <c r="Q41" s="294"/>
      <c r="R41" s="294"/>
      <c r="U41" s="51"/>
      <c r="V41" s="51"/>
      <c r="W41" s="12"/>
      <c r="X41" s="12"/>
      <c r="Y41" s="12"/>
      <c r="Z41" s="12"/>
      <c r="AD41" s="51"/>
      <c r="AE41" s="148"/>
      <c r="AR41" s="294"/>
      <c r="AS41" s="295"/>
    </row>
    <row r="42" spans="1:51" ht="15" x14ac:dyDescent="0.25">
      <c r="H42" s="12"/>
      <c r="M42" s="296"/>
      <c r="N42" s="295"/>
      <c r="O42" s="294"/>
      <c r="P42" s="294"/>
      <c r="Q42" s="294"/>
      <c r="R42" s="294"/>
      <c r="U42" s="51"/>
      <c r="V42" s="51"/>
      <c r="W42" s="12"/>
      <c r="X42" s="12"/>
      <c r="Y42" s="12"/>
      <c r="Z42" s="12"/>
      <c r="AD42" s="51"/>
      <c r="AE42" s="148"/>
      <c r="AR42" s="294"/>
      <c r="AS42" s="295"/>
    </row>
    <row r="43" spans="1:51" ht="15" x14ac:dyDescent="0.25">
      <c r="H43" s="12"/>
      <c r="M43" s="296"/>
      <c r="N43" s="295"/>
      <c r="O43" s="294"/>
      <c r="P43" s="294"/>
      <c r="Q43" s="294"/>
      <c r="R43" s="294"/>
      <c r="U43" s="51"/>
      <c r="V43" s="51"/>
      <c r="W43" s="12"/>
      <c r="X43" s="12"/>
      <c r="Y43" s="12"/>
      <c r="Z43" s="12"/>
      <c r="AD43" s="51"/>
      <c r="AE43" s="148"/>
      <c r="AJ43" s="124"/>
    </row>
    <row r="44" spans="1:51" x14ac:dyDescent="0.2">
      <c r="H44" s="12"/>
      <c r="U44" s="51"/>
      <c r="V44" s="51"/>
      <c r="W44" s="12"/>
      <c r="X44" s="12"/>
      <c r="Y44" s="12"/>
      <c r="Z44" s="12"/>
      <c r="AD44" s="51"/>
      <c r="AE44" s="148"/>
      <c r="AJ44" s="124"/>
    </row>
    <row r="45" spans="1:51" x14ac:dyDescent="0.2">
      <c r="F45" s="297"/>
      <c r="H45" s="12"/>
      <c r="U45" s="51"/>
      <c r="V45" s="51"/>
      <c r="AD45" s="51"/>
      <c r="AE45" s="51"/>
      <c r="AJ45" s="124"/>
    </row>
    <row r="46" spans="1:51" ht="15" x14ac:dyDescent="0.25">
      <c r="A46" s="471" t="s">
        <v>147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3"/>
      <c r="R46" s="481" t="s">
        <v>148</v>
      </c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3"/>
      <c r="AI46" s="484" t="s">
        <v>149</v>
      </c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6"/>
    </row>
    <row r="47" spans="1:51" x14ac:dyDescent="0.2">
      <c r="A47" s="459" t="s">
        <v>144</v>
      </c>
      <c r="B47" s="460"/>
      <c r="C47" s="460"/>
      <c r="D47" s="460"/>
      <c r="E47" s="460"/>
      <c r="F47" s="460"/>
      <c r="G47" s="461"/>
      <c r="H47" s="460"/>
      <c r="I47" s="460"/>
      <c r="J47" s="462" t="s">
        <v>132</v>
      </c>
      <c r="K47" s="462"/>
      <c r="L47" s="462"/>
      <c r="M47" s="462"/>
      <c r="N47" s="462"/>
      <c r="O47" s="462"/>
      <c r="P47" s="463"/>
      <c r="R47" s="474" t="s">
        <v>99</v>
      </c>
      <c r="S47" s="475"/>
      <c r="T47" s="475"/>
      <c r="U47" s="475"/>
      <c r="V47" s="475"/>
      <c r="W47" s="475"/>
      <c r="X47" s="476"/>
      <c r="Y47" s="475"/>
      <c r="Z47" s="477"/>
      <c r="AA47" s="478" t="s">
        <v>101</v>
      </c>
      <c r="AB47" s="479"/>
      <c r="AC47" s="479"/>
      <c r="AD47" s="479"/>
      <c r="AE47" s="479"/>
      <c r="AF47" s="479"/>
      <c r="AG47" s="480"/>
      <c r="AI47" s="474" t="s">
        <v>100</v>
      </c>
      <c r="AJ47" s="475"/>
      <c r="AK47" s="475"/>
      <c r="AL47" s="475"/>
      <c r="AM47" s="475"/>
      <c r="AN47" s="475"/>
      <c r="AO47" s="476"/>
      <c r="AP47" s="475"/>
      <c r="AQ47" s="477"/>
      <c r="AR47" s="478" t="s">
        <v>102</v>
      </c>
      <c r="AS47" s="479"/>
      <c r="AT47" s="479"/>
      <c r="AU47" s="479"/>
      <c r="AV47" s="479"/>
      <c r="AW47" s="479"/>
      <c r="AX47" s="480"/>
    </row>
    <row r="48" spans="1:51" x14ac:dyDescent="0.2">
      <c r="A48" s="186" t="s">
        <v>57</v>
      </c>
      <c r="B48" s="173" t="s">
        <v>3</v>
      </c>
      <c r="C48" s="173" t="s">
        <v>2</v>
      </c>
      <c r="D48" s="173" t="s">
        <v>9</v>
      </c>
      <c r="E48" s="173" t="s">
        <v>10</v>
      </c>
      <c r="F48" s="234" t="s">
        <v>11</v>
      </c>
      <c r="G48" s="236" t="s">
        <v>133</v>
      </c>
      <c r="H48" s="235" t="s">
        <v>134</v>
      </c>
      <c r="I48" s="173" t="s">
        <v>56</v>
      </c>
      <c r="J48" s="173" t="s">
        <v>3</v>
      </c>
      <c r="K48" s="173" t="s">
        <v>2</v>
      </c>
      <c r="L48" s="173" t="s">
        <v>9</v>
      </c>
      <c r="M48" s="173" t="s">
        <v>10</v>
      </c>
      <c r="N48" s="173" t="s">
        <v>11</v>
      </c>
      <c r="O48" s="173" t="s">
        <v>133</v>
      </c>
      <c r="P48" s="187" t="s">
        <v>134</v>
      </c>
      <c r="Q48" s="201" t="s">
        <v>152</v>
      </c>
      <c r="R48" s="186" t="s">
        <v>57</v>
      </c>
      <c r="S48" s="173" t="s">
        <v>3</v>
      </c>
      <c r="T48" s="173" t="s">
        <v>2</v>
      </c>
      <c r="U48" s="173" t="s">
        <v>9</v>
      </c>
      <c r="V48" s="173" t="s">
        <v>10</v>
      </c>
      <c r="W48" s="234" t="s">
        <v>11</v>
      </c>
      <c r="X48" s="236" t="s">
        <v>133</v>
      </c>
      <c r="Y48" s="235" t="s">
        <v>134</v>
      </c>
      <c r="Z48" s="173" t="s">
        <v>56</v>
      </c>
      <c r="AA48" s="173" t="s">
        <v>3</v>
      </c>
      <c r="AB48" s="173" t="s">
        <v>2</v>
      </c>
      <c r="AC48" s="173" t="s">
        <v>9</v>
      </c>
      <c r="AD48" s="173" t="s">
        <v>10</v>
      </c>
      <c r="AE48" s="173" t="s">
        <v>11</v>
      </c>
      <c r="AF48" s="173" t="s">
        <v>133</v>
      </c>
      <c r="AG48" s="187" t="s">
        <v>134</v>
      </c>
      <c r="AH48" s="201" t="s">
        <v>152</v>
      </c>
      <c r="AI48" s="186" t="s">
        <v>57</v>
      </c>
      <c r="AJ48" s="173" t="s">
        <v>3</v>
      </c>
      <c r="AK48" s="173" t="s">
        <v>2</v>
      </c>
      <c r="AL48" s="173" t="s">
        <v>9</v>
      </c>
      <c r="AM48" s="173" t="s">
        <v>10</v>
      </c>
      <c r="AN48" s="234" t="s">
        <v>11</v>
      </c>
      <c r="AO48" s="236" t="s">
        <v>133</v>
      </c>
      <c r="AP48" s="235" t="s">
        <v>134</v>
      </c>
      <c r="AQ48" s="173" t="s">
        <v>56</v>
      </c>
      <c r="AR48" s="173" t="s">
        <v>3</v>
      </c>
      <c r="AS48" s="173" t="s">
        <v>2</v>
      </c>
      <c r="AT48" s="173" t="s">
        <v>9</v>
      </c>
      <c r="AU48" s="173" t="s">
        <v>10</v>
      </c>
      <c r="AV48" s="173" t="s">
        <v>11</v>
      </c>
      <c r="AW48" s="173" t="s">
        <v>133</v>
      </c>
      <c r="AX48" s="187" t="s">
        <v>134</v>
      </c>
      <c r="AY48" s="201" t="s">
        <v>152</v>
      </c>
    </row>
    <row r="49" spans="1:52" x14ac:dyDescent="0.2">
      <c r="A49" s="188" t="s">
        <v>37</v>
      </c>
      <c r="B49" s="26">
        <f>VLOOKUP(TIME(HOUR(AO14),0,0),'PLAN Veic'!A9:R32,(IF(MINUTE(AO14)=0,3,IF(MINUTE(AO14)=15,7,IF(MINUTE(AO14)=30,11,15)))),FALSE)+VLOOKUP(TIME(HOUR(AP14),0,0),'PLAN Veic'!A9:R32,(IF(MINUTE(AP14)=0,3,IF(MINUTE(AP14)=15,7,IF(MINUTE(AP14)=30,11,15)))),FALSE)+VLOOKUP(TIME(HOUR(AQ14),0,0),'PLAN Veic'!A9:R32,(IF(MINUTE(AQ14)=0,3,IF(MINUTE(AQ14)=15,7,IF(MINUTE(AQ14)=30,11,15)))),FALSE)+VLOOKUP(TIME(HOUR(AR14),0,0),'PLAN Veic'!A9:R32,(IF(MINUTE(AR14)=0,3,IF(MINUTE(AR14)=15,7,IF(MINUTE(AR14)=30,11,15)))),FALSE)</f>
        <v>60</v>
      </c>
      <c r="C49" s="26">
        <f>VLOOKUP(TIME(HOUR(AO14),0,0),'PLAN Veic'!A9:R32,(IF(MINUTE(AO14)=0,4,IF(MINUTE(AO14)=15,8,IF(MINUTE(AO14)=30,12,16)))),FALSE)+VLOOKUP(TIME(HOUR(AP14),0,0),'PLAN Veic'!A9:R32,(IF(MINUTE(AP14)=0,4,IF(MINUTE(AP14)=15,8,IF(MINUTE(AP14)=30,12,16)))),FALSE)+VLOOKUP(TIME(HOUR(AQ14),0,0),'PLAN Veic'!A9:R32,(IF(MINUTE(AQ14)=0,4,IF(MINUTE(AQ14)=15,8,IF(MINUTE(AQ14)=30,12,16)))),FALSE)+VLOOKUP(TIME(HOUR(AR14),0,0),'PLAN Veic'!A9:R32,(IF(MINUTE(AR14)=0,4,IF(MINUTE(AR14)=15,8,IF(MINUTE(AR14)=30,12,16)))),FALSE)</f>
        <v>495</v>
      </c>
      <c r="D49" s="26">
        <f>VLOOKUP(TIME(HOUR(AO14),0,0),'PLAN Veic'!A9:R32,(IF(MINUTE(AO14)=0,5,IF(MINUTE(AO14)=15,9,IF(MINUTE(AO14)=30,13,17)))),FALSE)+VLOOKUP(TIME(HOUR(AP14),0,0),'PLAN Veic'!A9:R32,(IF(MINUTE(AP14)=0,5,IF(MINUTE(AP14)=15,9,IF(MINUTE(AP14)=30,13,17)))),FALSE)+VLOOKUP(TIME(HOUR(AQ14),0,0),'PLAN Veic'!A9:R32,(IF(MINUTE(AQ14)=0,5,IF(MINUTE(AQ14)=15,9,IF(MINUTE(AQ14)=30,13,17)))),FALSE)+VLOOKUP(TIME(HOUR(AR14),0,0),'PLAN Veic'!A9:R32,(IF(MINUTE(AR14)=0,5,IF(MINUTE(AR14)=15,9,IF(MINUTE(AR14)=30,13,17)))),FALSE)</f>
        <v>8</v>
      </c>
      <c r="E49" s="26">
        <f>VLOOKUP(TIME(HOUR(AO14),0,0),'PLAN Veic'!A9:R32,(IF(MINUTE(AO14)=0,6,IF(MINUTE(AO14)=15,10,IF(MINUTE(AO14)=30,14,18)))),FALSE)+VLOOKUP(TIME(HOUR(AP14),0,0),'PLAN Veic'!A9:R32,(IF(MINUTE(AP14)=0,6,IF(MINUTE(AP14)=15,10,IF(MINUTE(AP14)=30,14,18)))),FALSE)+VLOOKUP(TIME(HOUR(AQ14),0,0),'PLAN Veic'!A9:R32,(IF(MINUTE(AQ14)=0,6,IF(MINUTE(AQ14)=15,10,IF(MINUTE(AQ14)=30,14,18)))),FALSE)+VLOOKUP(TIME(HOUR(AR14),0,0),'PLAN Veic'!A9:R32,(IF(MINUTE(AR14)=0,6,IF(MINUTE(AR14)=15,10,IF(MINUTE(AR14)=30,14,18)))),FALSE)</f>
        <v>27</v>
      </c>
      <c r="F49" s="252">
        <f t="shared" ref="F49:F65" si="8">SUM(B49:E49)</f>
        <v>590</v>
      </c>
      <c r="G49" s="231">
        <f t="shared" ref="G49:G64" si="9">(B49*$AP$20)+(C49*$AP$21)+(D49*$AP$22)+(E49*$AP$23)</f>
        <v>584.79999999999995</v>
      </c>
      <c r="H49" s="228">
        <f t="shared" ref="H49:H64" si="10">IFERROR((D49+E49)/F49,0)</f>
        <v>5.9322033898305086E-2</v>
      </c>
      <c r="I49" s="145">
        <f>IFERROR(F49/(4*(MAX(VLOOKUP(TIME(HOUR(AO14),0,0),Totais!A13:F36,(IF(MINUTE(AO14)=0,3,IF(MINUTE(AO14)=15,4,IF(MINUTE(AO14)=30,5,6)))),FALSE),VLOOKUP(TIME(HOUR(AP14),0,0),Totais!A13:F36,(IF(MINUTE(AP14)=0,3,IF(MINUTE(AP14)=15,4,IF(MINUTE(AP14)=30,5,6)))),FALSE),VLOOKUP(TIME(HOUR(AQ14),0,0),Totais!A13:F36,(IF(MINUTE(AQ14)=0,3,IF(MINUTE(AQ14)=15,4,IF(MINUTE(AQ14)=30,5,6)))),FALSE),VLOOKUP(TIME(HOUR(AR14),0,0),Totais!A13:F36,(IF(MINUTE(AR14)=0,3,IF(MINUTE(AR14)=15,4,IF(MINUTE(AR14)=30,5,6)))),FALSE)))),0)</f>
        <v>0.93354430379746833</v>
      </c>
      <c r="J49" s="15">
        <f>SUM('PLAN Veic'!C9:C32,'PLAN Veic'!G9:G32,'PLAN Veic'!K9:K32,'PLAN Veic'!O9:O32)</f>
        <v>617</v>
      </c>
      <c r="K49" s="15">
        <f>SUM('PLAN Veic'!D9:D32,'PLAN Veic'!H9:H32,'PLAN Veic'!L9:L32,'PLAN Veic'!P9:P32)</f>
        <v>5809</v>
      </c>
      <c r="L49" s="15">
        <f>SUM('PLAN Veic'!E9:E32,'PLAN Veic'!I9:I32,'PLAN Veic'!M9:M32,'PLAN Veic'!Q9:Q32)</f>
        <v>106</v>
      </c>
      <c r="M49" s="15">
        <f>SUM('PLAN Veic'!F9:F32,'PLAN Veic'!J9:J32,'PLAN Veic'!N9:N32,'PLAN Veic'!R9:R32)</f>
        <v>677</v>
      </c>
      <c r="N49" s="34">
        <f t="shared" ref="N49:N64" si="11">SUM(J49:M49)</f>
        <v>7209</v>
      </c>
      <c r="O49" s="35">
        <f t="shared" ref="O49:O64" si="12">(J49*$AP$20)+(K49*$AP$21)+(L49*$AP$22)+(M49*$AP$23)</f>
        <v>7578.61</v>
      </c>
      <c r="P49" s="189">
        <f t="shared" ref="P49:P64" si="13">IFERROR((L49+M49)/N49,0)</f>
        <v>0.10861423220973783</v>
      </c>
      <c r="R49" s="188" t="s">
        <v>37</v>
      </c>
      <c r="S49" s="26">
        <f>VLOOKUP(TIME(HOUR(AO15),0,0),'PLAN Veic'!A9:R32,(IF(MINUTE(AO15)=0,3,IF(MINUTE(AO15)=15,7,IF(MINUTE(AO15)=30,11,15)))),FALSE)+VLOOKUP(TIME(HOUR(AP15),0,0),'PLAN Veic'!A9:R32,(IF(MINUTE(AP15)=0,3,IF(MINUTE(AP15)=15,7,IF(MINUTE(AP15)=30,11,15)))),FALSE)+VLOOKUP(TIME(HOUR(AQ15),0,0),'PLAN Veic'!A9:R32,(IF(MINUTE(AQ15)=0,3,IF(MINUTE(AQ15)=15,7,IF(MINUTE(AQ15)=30,11,15)))),FALSE)+VLOOKUP(TIME(HOUR(AR15),0,0),'PLAN Veic'!A9:R32,(IF(MINUTE(AR15)=0,3,IF(MINUTE(AR15)=15,7,IF(MINUTE(AR15)=30,11,15)))),FALSE)</f>
        <v>60</v>
      </c>
      <c r="T49" s="26">
        <f>VLOOKUP(TIME(HOUR(AO15),0,0),'PLAN Veic'!A9:R32,(IF(MINUTE(AO15)=0,4,IF(MINUTE(AO15)=15,8,IF(MINUTE(AO15)=30,12,16)))),FALSE)+VLOOKUP(TIME(HOUR(AP15),0,0),'PLAN Veic'!A9:R32,(IF(MINUTE(AP15)=0,4,IF(MINUTE(AP15)=15,8,IF(MINUTE(AP15)=30,12,16)))),FALSE)+VLOOKUP(TIME(HOUR(AQ15),0,0),'PLAN Veic'!A9:R32,(IF(MINUTE(AQ15)=0,4,IF(MINUTE(AQ15)=15,8,IF(MINUTE(AQ15)=30,12,16)))),FALSE)+VLOOKUP(TIME(HOUR(AR15),0,0),'PLAN Veic'!A9:R32,(IF(MINUTE(AR15)=0,4,IF(MINUTE(AR15)=15,8,IF(MINUTE(AR15)=30,12,16)))),FALSE)</f>
        <v>495</v>
      </c>
      <c r="U49" s="26">
        <f>VLOOKUP(TIME(HOUR(AO15),0,0),'PLAN Veic'!A9:R32,(IF(MINUTE(AO15)=0,5,IF(MINUTE(AO15)=15,9,IF(MINUTE(AO15)=30,13,17)))),FALSE)+VLOOKUP(TIME(HOUR(AP15),0,0),'PLAN Veic'!A9:R32,(IF(MINUTE(AP15)=0,5,IF(MINUTE(AP15)=15,9,IF(MINUTE(AP15)=30,13,17)))),FALSE)+VLOOKUP(TIME(HOUR(AQ15),0,0),'PLAN Veic'!A9:R32,(IF(MINUTE(AQ15)=0,5,IF(MINUTE(AQ15)=15,9,IF(MINUTE(AQ15)=30,13,17)))),FALSE)+VLOOKUP(TIME(HOUR(AR15),0,0),'PLAN Veic'!A9:R32,(IF(MINUTE(AR15)=0,5,IF(MINUTE(AR15)=15,9,IF(MINUTE(AR15)=30,13,17)))),FALSE)</f>
        <v>8</v>
      </c>
      <c r="V49" s="26">
        <f>VLOOKUP(TIME(HOUR(AO15),0,0),'PLAN Veic'!A9:R32,(IF(MINUTE(AO15)=0,6,IF(MINUTE(AO15)=15,10,IF(MINUTE(AO15)=30,14,18)))),FALSE)+VLOOKUP(TIME(HOUR(AP15),0,0),'PLAN Veic'!A9:R32,(IF(MINUTE(AP15)=0,6,IF(MINUTE(AP15)=15,10,IF(MINUTE(AP15)=30,14,18)))),FALSE)+VLOOKUP(TIME(HOUR(AQ15),0,0),'PLAN Veic'!A9:R32,(IF(MINUTE(AQ15)=0,6,IF(MINUTE(AQ15)=15,10,IF(MINUTE(AQ15)=30,14,18)))),FALSE)+VLOOKUP(TIME(HOUR(AR15),0,0),'PLAN Veic'!A9:R32,(IF(MINUTE(AR15)=0,6,IF(MINUTE(AR15)=15,10,IF(MINUTE(AR15)=30,14,18)))),FALSE)</f>
        <v>27</v>
      </c>
      <c r="W49" s="252">
        <f t="shared" ref="W49:W65" si="14">SUM(S49:V49)</f>
        <v>590</v>
      </c>
      <c r="X49" s="231">
        <f t="shared" ref="X49:X64" si="15">(S49*$AP$20)+(T49*$AP$21)+(U49*$AP$22)+(V49*$AP$23)</f>
        <v>584.79999999999995</v>
      </c>
      <c r="Y49" s="228">
        <f t="shared" ref="Y49:Y64" si="16">IFERROR((U49+V49)/W49,0)</f>
        <v>5.9322033898305086E-2</v>
      </c>
      <c r="Z49" s="145">
        <f>IFERROR(W49/(4*(MAX(VLOOKUP(TIME(HOUR(AO15),0,0),Totais!A13:F36,(IF(MINUTE(AO15)=0,3,IF(MINUTE(AO15)=15,4,IF(MINUTE(AO15)=30,5,6)))),FALSE),VLOOKUP(TIME(HOUR(AP15),0,0),Totais!A13:F36,(IF(MINUTE(AP15)=0,3,IF(MINUTE(AP15)=15,4,IF(MINUTE(AP15)=30,5,6)))),FALSE),VLOOKUP(TIME(HOUR(AQ15),0,0),Totais!A13:F36,(IF(MINUTE(AQ15)=0,3,IF(MINUTE(AQ15)=15,4,IF(MINUTE(AQ15)=30,5,6)))),FALSE),VLOOKUP(TIME(HOUR(AR15),0,0),Totais!A13:F36,(IF(MINUTE(AR15)=0,3,IF(MINUTE(AR15)=15,4,IF(MINUTE(AR15)=30,5,6)))),FALSE)))),0)</f>
        <v>0.93354430379746833</v>
      </c>
      <c r="AA49" s="15">
        <f>SUM('PLAN Veic'!C9:C20,'PLAN Veic'!G9:G20,'PLAN Veic'!K9:K20,'PLAN Veic'!O9:O20)</f>
        <v>305</v>
      </c>
      <c r="AB49" s="15">
        <f>SUM('PLAN Veic'!D9:D20,'PLAN Veic'!H9:H20,'PLAN Veic'!L9:L20,'PLAN Veic'!P9:P20)</f>
        <v>2345</v>
      </c>
      <c r="AC49" s="15">
        <f>SUM('PLAN Veic'!E9:E20,'PLAN Veic'!I9:I20,'PLAN Veic'!M9:M20,'PLAN Veic'!Q9:Q20)</f>
        <v>49</v>
      </c>
      <c r="AD49" s="15">
        <f>SUM('PLAN Veic'!F9:F20,'PLAN Veic'!J9:J20,'PLAN Veic'!N9:N20,'PLAN Veic'!R9:R20)</f>
        <v>356</v>
      </c>
      <c r="AE49" s="34">
        <f t="shared" ref="AE49:AE64" si="17">SUM(AA49:AD49)</f>
        <v>3055</v>
      </c>
      <c r="AF49" s="35">
        <f t="shared" ref="AF49:AF64" si="18">(AA49*$AP$20)+(AB49*$AP$21)+(AC49*$AP$22)+(AD49*$AP$23)</f>
        <v>3255.65</v>
      </c>
      <c r="AG49" s="189">
        <f t="shared" ref="AG49:AG64" si="19">IFERROR((AC49+AD49)/AE49,0)</f>
        <v>0.132569558101473</v>
      </c>
      <c r="AI49" s="188" t="s">
        <v>37</v>
      </c>
      <c r="AJ49" s="26">
        <f>VLOOKUP(TIME(HOUR(AO16),0,0),'PLAN Veic'!A9:R32,(IF(MINUTE(AO16)=0,3,IF(MINUTE(AO16)=15,7,IF(MINUTE(AO16)=30,11,15)))),FALSE)+VLOOKUP(TIME(HOUR(AP16),0,0),'PLAN Veic'!A9:R32,(IF(MINUTE(AP16)=0,3,IF(MINUTE(AP16)=15,7,IF(MINUTE(AP16)=30,11,15)))),FALSE)+VLOOKUP(TIME(HOUR(AQ16),0,0),'PLAN Veic'!A9:R32,(IF(MINUTE(AQ16)=0,3,IF(MINUTE(AQ16)=15,7,IF(MINUTE(AQ16)=30,11,15)))),FALSE)+VLOOKUP(TIME(HOUR(AR16),0,0),'PLAN Veic'!A9:R32,(IF(MINUTE(AR16)=0,3,IF(MINUTE(AR16)=15,7,IF(MINUTE(AR16)=30,11,15)))),FALSE)</f>
        <v>37</v>
      </c>
      <c r="AK49" s="26">
        <f>VLOOKUP(TIME(HOUR(AO16),0,0),'PLAN Veic'!A9:R32,(IF(MINUTE(AO16)=0,4,IF(MINUTE(AO16)=15,8,IF(MINUTE(AO16)=30,12,16)))),FALSE)+VLOOKUP(TIME(HOUR(AP16),0,0),'PLAN Veic'!A9:R32,(IF(MINUTE(AP16)=0,4,IF(MINUTE(AP16)=15,8,IF(MINUTE(AP16)=30,12,16)))),FALSE)+VLOOKUP(TIME(HOUR(AQ16),0,0),'PLAN Veic'!A9:R32,(IF(MINUTE(AQ16)=0,4,IF(MINUTE(AQ16)=15,8,IF(MINUTE(AQ16)=30,12,16)))),FALSE)+VLOOKUP(TIME(HOUR(AR16),0,0),'PLAN Veic'!A9:R32,(IF(MINUTE(AR16)=0,4,IF(MINUTE(AR16)=15,8,IF(MINUTE(AR16)=30,12,16)))),FALSE)</f>
        <v>423</v>
      </c>
      <c r="AL49" s="26">
        <f>VLOOKUP(TIME(HOUR(AO16),0,0),'PLAN Veic'!A9:R32,(IF(MINUTE(AO16)=0,5,IF(MINUTE(AO16)=15,9,IF(MINUTE(AO16)=30,13,17)))),FALSE)+VLOOKUP(TIME(HOUR(AP16),0,0),'PLAN Veic'!A9:R32,(IF(MINUTE(AP16)=0,5,IF(MINUTE(AP16)=15,9,IF(MINUTE(AP16)=30,13,17)))),FALSE)+VLOOKUP(TIME(HOUR(AQ16),0,0),'PLAN Veic'!A9:R32,(IF(MINUTE(AQ16)=0,5,IF(MINUTE(AQ16)=15,9,IF(MINUTE(AQ16)=30,13,17)))),FALSE)+VLOOKUP(TIME(HOUR(AR16),0,0),'PLAN Veic'!A9:R32,(IF(MINUTE(AR16)=0,5,IF(MINUTE(AR16)=15,9,IF(MINUTE(AR16)=30,13,17)))),FALSE)</f>
        <v>2</v>
      </c>
      <c r="AM49" s="26">
        <f>VLOOKUP(TIME(HOUR(AO16),0,0),'PLAN Veic'!A9:R32,(IF(MINUTE(AO16)=0,6,IF(MINUTE(AO16)=15,10,IF(MINUTE(AO16)=30,14,18)))),FALSE)+VLOOKUP(TIME(HOUR(AP16),0,0),'PLAN Veic'!A9:R32,(IF(MINUTE(AP16)=0,6,IF(MINUTE(AP16)=15,10,IF(MINUTE(AP16)=30,14,18)))),FALSE)+VLOOKUP(TIME(HOUR(AQ16),0,0),'PLAN Veic'!A9:R32,(IF(MINUTE(AQ16)=0,6,IF(MINUTE(AQ16)=15,10,IF(MINUTE(AQ16)=30,14,18)))),FALSE)+VLOOKUP(TIME(HOUR(AR16),0,0),'PLAN Veic'!A9:R32,(IF(MINUTE(AR16)=0,6,IF(MINUTE(AR16)=15,10,IF(MINUTE(AR16)=30,14,18)))),FALSE)</f>
        <v>18</v>
      </c>
      <c r="AN49" s="252">
        <f t="shared" ref="AN49:AN65" si="20">SUM(AJ49:AM49)</f>
        <v>480</v>
      </c>
      <c r="AO49" s="231">
        <f t="shared" ref="AO49:AO64" si="21">(AJ49*$AP$20)+(AK49*$AP$21)+(AL49*$AP$22)+(AM49*$AP$23)</f>
        <v>475.21</v>
      </c>
      <c r="AP49" s="228">
        <f t="shared" ref="AP49:AP64" si="22">IFERROR((AL49+AM49)/AN49,0)</f>
        <v>4.1666666666666664E-2</v>
      </c>
      <c r="AQ49" s="145">
        <f>IFERROR(AN49/(4*(MAX(VLOOKUP(TIME(HOUR(AO16),0,0),Totais!A13:F36,(IF(MINUTE(AO16)=0,3,IF(MINUTE(AO16)=15,4,IF(MINUTE(AO16)=30,5,6)))),FALSE),VLOOKUP(TIME(HOUR(AP16),0,0),Totais!A13:F36,(IF(MINUTE(AP16)=0,3,IF(MINUTE(AP16)=15,4,IF(MINUTE(AP16)=30,5,6)))),FALSE),VLOOKUP(TIME(HOUR(AQ16),0,0),Totais!A13:F36,(IF(MINUTE(AQ16)=0,3,IF(MINUTE(AQ16)=15,4,IF(MINUTE(AQ16)=30,5,6)))),FALSE),VLOOKUP(TIME(HOUR(AR16),0,0),Totais!A13:F36,(IF(MINUTE(AR16)=0,3,IF(MINUTE(AR16)=15,4,IF(MINUTE(AR16)=30,5,6)))),FALSE)))),0)</f>
        <v>0.92307692307692313</v>
      </c>
      <c r="AR49" s="15">
        <f>SUM('PLAN Veic'!C21:C32,'PLAN Veic'!G21:G32,'PLAN Veic'!K21:K32,'PLAN Veic'!O21:O32)</f>
        <v>312</v>
      </c>
      <c r="AS49" s="15">
        <f>SUM('PLAN Veic'!D21:D32,'PLAN Veic'!H21:H32,'PLAN Veic'!L21:L32,'PLAN Veic'!P21:P32)</f>
        <v>3464</v>
      </c>
      <c r="AT49" s="15">
        <f>SUM('PLAN Veic'!E21:E32,'PLAN Veic'!I21:I32,'PLAN Veic'!M21:M32,'PLAN Veic'!Q21:Q32)</f>
        <v>57</v>
      </c>
      <c r="AU49" s="15">
        <f>SUM('PLAN Veic'!F21:F32,'PLAN Veic'!J21:J32,'PLAN Veic'!N21:N32,'PLAN Veic'!R21:R32)</f>
        <v>321</v>
      </c>
      <c r="AV49" s="34">
        <f t="shared" ref="AV49:AV64" si="23">SUM(AR49:AU49)</f>
        <v>4154</v>
      </c>
      <c r="AW49" s="35">
        <f t="shared" ref="AW49:AW64" si="24">(AR49*$AP$20)+(AS49*$AP$21)+(AT49*$AP$22)+(AU49*$AP$23)</f>
        <v>4322.96</v>
      </c>
      <c r="AX49" s="189">
        <f t="shared" ref="AX49:AX64" si="25">IFERROR((AT49+AU49)/AV49,0)</f>
        <v>9.0996629754453537E-2</v>
      </c>
      <c r="AZ49" s="244"/>
    </row>
    <row r="50" spans="1:52" x14ac:dyDescent="0.2">
      <c r="A50" s="186" t="s">
        <v>38</v>
      </c>
      <c r="B50" s="14">
        <f>VLOOKUP(TIME(HOUR(AO14),0,0),'PLAN Veic'!A9:AH32,(IF(MINUTE(AO14)=0,19,IF(MINUTE(AO14)=15,23,IF(MINUTE(AO14)=30,27,31)))),FALSE)+VLOOKUP(TIME(HOUR(AP14),0,0),'PLAN Veic'!A9:AH32,(IF(MINUTE(AP14)=0,19,IF(MINUTE(AP14)=15,23,IF(MINUTE(AP14)=30,27,31)))),FALSE)+VLOOKUP(TIME(HOUR(AQ14),0,0),'PLAN Veic'!A9:AH32,(IF(MINUTE(AQ14)=0,19,IF(MINUTE(AQ14)=15,23,IF(MINUTE(AQ14)=30,27,31)))),FALSE)+VLOOKUP(TIME(HOUR(AR14),0,0),'PLAN Veic'!A9:AH32,(IF(MINUTE(AR14)=0,19,IF(MINUTE(AR14)=15,23,IF(MINUTE(AR14)=30,27,31)))),FALSE)</f>
        <v>85</v>
      </c>
      <c r="C50" s="14">
        <f>VLOOKUP(TIME(HOUR(AO14),0,0),'PLAN Veic'!A9:AH32,(IF(MINUTE(AO14)=0,20,IF(MINUTE(AO14)=15,24,IF(MINUTE(AO14)=30,28,32)))),FALSE)+VLOOKUP(TIME(HOUR(AP14),0,0),'PLAN Veic'!A9:AH32,(IF(MINUTE(AP14)=0,20,IF(MINUTE(AP14)=15,24,IF(MINUTE(AP14)=30,28,32)))),FALSE)+VLOOKUP(TIME(HOUR(AQ14),0,0),'PLAN Veic'!A9:AH32,(IF(MINUTE(AQ14)=0,20,IF(MINUTE(AQ14)=15,24,IF(MINUTE(AQ14)=30,28,32)))),FALSE)+VLOOKUP(TIME(HOUR(AR14),0,0),'PLAN Veic'!A9:AH32,(IF(MINUTE(AR14)=0,20,IF(MINUTE(AR14)=15,24,IF(MINUTE(AR14)=30,28,32)))),FALSE)</f>
        <v>832</v>
      </c>
      <c r="D50" s="14">
        <f>VLOOKUP(TIME(HOUR(AO14),0,0),'PLAN Veic'!A9:AH32,(IF(MINUTE(AO14)=0,21,IF(MINUTE(AO14)=15,25,IF(MINUTE(AO14)=30,29,33)))),FALSE)+VLOOKUP(TIME(HOUR(AP14),0,0),'PLAN Veic'!A9:AH32,(IF(MINUTE(AP14)=0,21,IF(MINUTE(AP14)=15,25,IF(MINUTE(AP14)=30,29,33)))),FALSE)+VLOOKUP(TIME(HOUR(AQ14),0,0),'PLAN Veic'!A9:AH32,(IF(MINUTE(AQ14)=0,21,IF(MINUTE(AQ14)=15,25,IF(MINUTE(AQ14)=30,29,33)))),FALSE)+VLOOKUP(TIME(HOUR(AR14),0,0),'PLAN Veic'!A9:AH32,(IF(MINUTE(AR14)=0,21,IF(MINUTE(AR14)=15,25,IF(MINUTE(AR14)=30,29,33)))),FALSE)</f>
        <v>9</v>
      </c>
      <c r="E50" s="14">
        <f>VLOOKUP(TIME(HOUR(AO14),0,0),'PLAN Veic'!A9:AH32,(IF(MINUTE(AO14)=0,22,IF(MINUTE(AO14)=15,26,IF(MINUTE(AO14)=30,30,34)))),FALSE)+VLOOKUP(TIME(HOUR(AP14),0,0),'PLAN Veic'!A9:AH32,(IF(MINUTE(AP14)=0,22,IF(MINUTE(AP14)=15,26,IF(MINUTE(AP14)=30,30,34)))),FALSE)+VLOOKUP(TIME(HOUR(AQ14),0,0),'PLAN Veic'!A9:AH32,(IF(MINUTE(AQ14)=0,22,IF(MINUTE(AQ14)=15,26,IF(MINUTE(AQ14)=30,30,34)))),FALSE)+VLOOKUP(TIME(HOUR(AR14),0,0),'PLAN Veic'!A9:AH32,(IF(MINUTE(AR14)=0,22,IF(MINUTE(AR14)=15,26,IF(MINUTE(AR14)=30,30,34)))),FALSE)</f>
        <v>30</v>
      </c>
      <c r="F50" s="226">
        <f t="shared" si="8"/>
        <v>956</v>
      </c>
      <c r="G50" s="240">
        <f t="shared" si="9"/>
        <v>938.05</v>
      </c>
      <c r="H50" s="229">
        <f t="shared" si="10"/>
        <v>4.079497907949791E-2</v>
      </c>
      <c r="I50" s="146">
        <f>IFERROR(F50/(4*(MAX(VLOOKUP(TIME(HOUR(AO14),0,0),Totais!A13:K36,(IF(MINUTE(AO14)=0,8,IF(MINUTE(AO14)=15,9,IF(MINUTE(AO14)=30,10,11)))),FALSE),VLOOKUP(TIME(HOUR(AP14),0,0),Totais!A13:K36,(IF(MINUTE(AP14)=0,8,IF(MINUTE(AP14)=15,9,IF(MINUTE(AP14)=30,10,11)))),FALSE),VLOOKUP(TIME(HOUR(AQ14),0,0),Totais!A13:K36,(IF(MINUTE(AQ14)=0,8,IF(MINUTE(AQ14)=15,9,IF(MINUTE(AQ14)=30,10,11)))),FALSE),VLOOKUP(TIME(HOUR(AR14),0,0),Totais!A13:K36,(IF(MINUTE(AR14)=0,8,IF(MINUTE(AR14)=15,9,IF(MINUTE(AR14)=30,10,11)))),FALSE)))),0)</f>
        <v>0.79139072847682124</v>
      </c>
      <c r="J50" s="14">
        <f>SUM('PLAN Veic'!S9:S32,'PLAN Veic'!W9:W32,'PLAN Veic'!AA9:AA32,'PLAN Veic'!AE9:AE32)</f>
        <v>2145</v>
      </c>
      <c r="K50" s="14">
        <f>SUM('PLAN Veic'!T9:T32,'PLAN Veic'!X9:X32,'PLAN Veic'!AB9:AB32,'PLAN Veic'!AF9:AF32)</f>
        <v>15616</v>
      </c>
      <c r="L50" s="14">
        <f>SUM('PLAN Veic'!U9:U32,'PLAN Veic'!Y9:Y32,'PLAN Veic'!AC9:AC32,'PLAN Veic'!AG9:AG32)</f>
        <v>174</v>
      </c>
      <c r="M50" s="14">
        <f>SUM('PLAN Veic'!V9:V32,'PLAN Veic'!Z9:Z32,'PLAN Veic'!AD9:AD32,'PLAN Veic'!AH9:AH32)</f>
        <v>569</v>
      </c>
      <c r="N50" s="14">
        <f t="shared" si="11"/>
        <v>18504</v>
      </c>
      <c r="O50" s="16">
        <f t="shared" si="12"/>
        <v>17809.849999999999</v>
      </c>
      <c r="P50" s="190">
        <f t="shared" si="13"/>
        <v>4.0153480328577608E-2</v>
      </c>
      <c r="R50" s="186" t="s">
        <v>38</v>
      </c>
      <c r="S50" s="14">
        <f>VLOOKUP(TIME(HOUR(AO15),0,0),'PLAN Veic'!A9:AH32,(IF(MINUTE(AO15)=0,19,IF(MINUTE(AO15)=15,23,IF(MINUTE(AO15)=30,27,31)))),FALSE)+VLOOKUP(TIME(HOUR(AP15),0,0),'PLAN Veic'!A9:AH32,(IF(MINUTE(AP15)=0,19,IF(MINUTE(AP15)=15,23,IF(MINUTE(AP15)=30,27,31)))),FALSE)+VLOOKUP(TIME(HOUR(AQ15),0,0),'PLAN Veic'!A9:AH32,(IF(MINUTE(AQ15)=0,19,IF(MINUTE(AQ15)=15,23,IF(MINUTE(AQ15)=30,27,31)))),FALSE)+VLOOKUP(TIME(HOUR(AR15),0,0),'PLAN Veic'!A9:AH32,(IF(MINUTE(AR15)=0,19,IF(MINUTE(AR15)=15,23,IF(MINUTE(AR15)=30,27,31)))),FALSE)</f>
        <v>85</v>
      </c>
      <c r="T50" s="14">
        <f>VLOOKUP(TIME(HOUR(AO15),0,0),'PLAN Veic'!A9:AH32,(IF(MINUTE(AO15)=0,20,IF(MINUTE(AO15)=15,24,IF(MINUTE(AO15)=30,28,32)))),FALSE)+VLOOKUP(TIME(HOUR(AP15),0,0),'PLAN Veic'!A9:AH32,(IF(MINUTE(AP15)=0,20,IF(MINUTE(AP15)=15,24,IF(MINUTE(AP15)=30,28,32)))),FALSE)+VLOOKUP(TIME(HOUR(AQ15),0,0),'PLAN Veic'!A9:AH32,(IF(MINUTE(AQ15)=0,20,IF(MINUTE(AQ15)=15,24,IF(MINUTE(AQ15)=30,28,32)))),FALSE)+VLOOKUP(TIME(HOUR(AR15),0,0),'PLAN Veic'!A9:AH32,(IF(MINUTE(AR15)=0,20,IF(MINUTE(AR15)=15,24,IF(MINUTE(AR15)=30,28,32)))),FALSE)</f>
        <v>832</v>
      </c>
      <c r="U50" s="14">
        <f>VLOOKUP(TIME(HOUR(AO15),0,0),'PLAN Veic'!A9:AH32,(IF(MINUTE(AO15)=0,21,IF(MINUTE(AO15)=15,25,IF(MINUTE(AO15)=30,29,33)))),FALSE)+VLOOKUP(TIME(HOUR(AP15),0,0),'PLAN Veic'!A9:AH32,(IF(MINUTE(AP15)=0,21,IF(MINUTE(AP15)=15,25,IF(MINUTE(AP15)=30,29,33)))),FALSE)+VLOOKUP(TIME(HOUR(AQ15),0,0),'PLAN Veic'!A9:AH32,(IF(MINUTE(AQ15)=0,21,IF(MINUTE(AQ15)=15,25,IF(MINUTE(AQ15)=30,29,33)))),FALSE)+VLOOKUP(TIME(HOUR(AR15),0,0),'PLAN Veic'!A9:AH32,(IF(MINUTE(AR15)=0,21,IF(MINUTE(AR15)=15,25,IF(MINUTE(AR15)=30,29,33)))),FALSE)</f>
        <v>9</v>
      </c>
      <c r="V50" s="14">
        <f>VLOOKUP(TIME(HOUR(AO15),0,0),'PLAN Veic'!A9:AH32,(IF(MINUTE(AO15)=0,22,IF(MINUTE(AO15)=15,26,IF(MINUTE(AO15)=30,30,34)))),FALSE)+VLOOKUP(TIME(HOUR(AP15),0,0),'PLAN Veic'!A9:AH32,(IF(MINUTE(AP15)=0,22,IF(MINUTE(AP15)=15,26,IF(MINUTE(AP15)=30,30,34)))),FALSE)+VLOOKUP(TIME(HOUR(AQ15),0,0),'PLAN Veic'!A9:AH32,(IF(MINUTE(AQ15)=0,22,IF(MINUTE(AQ15)=15,26,IF(MINUTE(AQ15)=30,30,34)))),FALSE)+VLOOKUP(TIME(HOUR(AR15),0,0),'PLAN Veic'!A9:AH32,(IF(MINUTE(AR15)=0,22,IF(MINUTE(AR15)=15,26,IF(MINUTE(AR15)=30,30,34)))),FALSE)</f>
        <v>30</v>
      </c>
      <c r="W50" s="226">
        <f t="shared" si="14"/>
        <v>956</v>
      </c>
      <c r="X50" s="240">
        <f t="shared" si="15"/>
        <v>938.05</v>
      </c>
      <c r="Y50" s="229">
        <f t="shared" si="16"/>
        <v>4.079497907949791E-2</v>
      </c>
      <c r="Z50" s="146">
        <f>IFERROR(W50/(4*(MAX(VLOOKUP(TIME(HOUR(AO15),0,0),Totais!A13:K36,(IF(MINUTE(AO15)=0,8,IF(MINUTE(AO15)=15,9,IF(MINUTE(AO15)=30,10,11)))),FALSE),VLOOKUP(TIME(HOUR(AP15),0,0),Totais!A13:K36,(IF(MINUTE(AP15)=0,8,IF(MINUTE(AP15)=15,9,IF(MINUTE(AP15)=30,10,11)))),FALSE),VLOOKUP(TIME(HOUR(AQ15),0,0),Totais!A13:K36,(IF(MINUTE(AQ15)=0,8,IF(MINUTE(AQ15)=15,9,IF(MINUTE(AQ15)=30,10,11)))),FALSE),VLOOKUP(TIME(HOUR(AR15),0,0),Totais!A13:K36,(IF(MINUTE(AR15)=0,8,IF(MINUTE(AR15)=15,9,IF(MINUTE(AR15)=30,10,11)))),FALSE)))),0)</f>
        <v>0.79139072847682124</v>
      </c>
      <c r="AA50" s="14">
        <f>SUM('PLAN Veic'!S9:S20,'PLAN Veic'!W9:W20,'PLAN Veic'!AA9:AA20,'PLAN Veic'!AE9:AE20)</f>
        <v>605</v>
      </c>
      <c r="AB50" s="14">
        <f>SUM('PLAN Veic'!T9:T20,'PLAN Veic'!X9:X20,'PLAN Veic'!AB9:AB20,'PLAN Veic'!AF9:AF20)</f>
        <v>5140</v>
      </c>
      <c r="AC50" s="14">
        <f>SUM('PLAN Veic'!U9:U20,'PLAN Veic'!Y9:Y20,'PLAN Veic'!AC9:AC20,'PLAN Veic'!AG9:AG20)</f>
        <v>79</v>
      </c>
      <c r="AD50" s="14">
        <f>SUM('PLAN Veic'!V9:V20,'PLAN Veic'!Z9:Z20,'PLAN Veic'!AD9:AD20,'PLAN Veic'!AH9:AH20)</f>
        <v>250</v>
      </c>
      <c r="AE50" s="14">
        <f t="shared" si="17"/>
        <v>6074</v>
      </c>
      <c r="AF50" s="16">
        <f t="shared" si="18"/>
        <v>5997.65</v>
      </c>
      <c r="AG50" s="190">
        <f t="shared" si="19"/>
        <v>5.4165294698715838E-2</v>
      </c>
      <c r="AI50" s="186" t="s">
        <v>38</v>
      </c>
      <c r="AJ50" s="14">
        <f>VLOOKUP(TIME(HOUR(AO16),0,0),'PLAN Veic'!A9:AH32,(IF(MINUTE(AO16)=0,19,IF(MINUTE(AO16)=15,23,IF(MINUTE(AO16)=30,27,31)))),FALSE)+VLOOKUP(TIME(HOUR(AP16),0,0),'PLAN Veic'!A9:AH32,(IF(MINUTE(AP16)=0,19,IF(MINUTE(AP16)=15,23,IF(MINUTE(AP16)=30,27,31)))),FALSE)+VLOOKUP(TIME(HOUR(AQ16),0,0),'PLAN Veic'!A9:AH32,(IF(MINUTE(AQ16)=0,19,IF(MINUTE(AQ16)=15,23,IF(MINUTE(AQ16)=30,27,31)))),FALSE)+VLOOKUP(TIME(HOUR(AR16),0,0),'PLAN Veic'!A9:AH32,(IF(MINUTE(AR16)=0,19,IF(MINUTE(AR16)=15,23,IF(MINUTE(AR16)=30,27,31)))),FALSE)</f>
        <v>230</v>
      </c>
      <c r="AK50" s="14">
        <f>VLOOKUP(TIME(HOUR(AO16),0,0),'PLAN Veic'!A9:AH32,(IF(MINUTE(AO16)=0,20,IF(MINUTE(AO16)=15,24,IF(MINUTE(AO16)=30,28,32)))),FALSE)+VLOOKUP(TIME(HOUR(AP16),0,0),'PLAN Veic'!A9:AH32,(IF(MINUTE(AP16)=0,20,IF(MINUTE(AP16)=15,24,IF(MINUTE(AP16)=30,28,32)))),FALSE)+VLOOKUP(TIME(HOUR(AQ16),0,0),'PLAN Veic'!A9:AH32,(IF(MINUTE(AQ16)=0,20,IF(MINUTE(AQ16)=15,24,IF(MINUTE(AQ16)=30,28,32)))),FALSE)+VLOOKUP(TIME(HOUR(AR16),0,0),'PLAN Veic'!A9:AH32,(IF(MINUTE(AR16)=0,20,IF(MINUTE(AR16)=15,24,IF(MINUTE(AR16)=30,28,32)))),FALSE)</f>
        <v>1210</v>
      </c>
      <c r="AL50" s="14">
        <f>VLOOKUP(TIME(HOUR(AO16),0,0),'PLAN Veic'!A9:AH32,(IF(MINUTE(AO16)=0,21,IF(MINUTE(AO16)=15,25,IF(MINUTE(AO16)=30,29,33)))),FALSE)+VLOOKUP(TIME(HOUR(AP16),0,0),'PLAN Veic'!A9:AH32,(IF(MINUTE(AP16)=0,21,IF(MINUTE(AP16)=15,25,IF(MINUTE(AP16)=30,29,33)))),FALSE)+VLOOKUP(TIME(HOUR(AQ16),0,0),'PLAN Veic'!A9:AH32,(IF(MINUTE(AQ16)=0,21,IF(MINUTE(AQ16)=15,25,IF(MINUTE(AQ16)=30,29,33)))),FALSE)+VLOOKUP(TIME(HOUR(AR16),0,0),'PLAN Veic'!A9:AH32,(IF(MINUTE(AR16)=0,21,IF(MINUTE(AR16)=15,25,IF(MINUTE(AR16)=30,29,33)))),FALSE)</f>
        <v>10</v>
      </c>
      <c r="AM50" s="14">
        <f>VLOOKUP(TIME(HOUR(AO16),0,0),'PLAN Veic'!A9:AH32,(IF(MINUTE(AO16)=0,22,IF(MINUTE(AO16)=15,26,IF(MINUTE(AO16)=30,30,34)))),FALSE)+VLOOKUP(TIME(HOUR(AP16),0,0),'PLAN Veic'!A9:AH32,(IF(MINUTE(AP16)=0,22,IF(MINUTE(AP16)=15,26,IF(MINUTE(AP16)=30,30,34)))),FALSE)+VLOOKUP(TIME(HOUR(AQ16),0,0),'PLAN Veic'!A9:AH32,(IF(MINUTE(AQ16)=0,22,IF(MINUTE(AQ16)=15,26,IF(MINUTE(AQ16)=30,30,34)))),FALSE)+VLOOKUP(TIME(HOUR(AR16),0,0),'PLAN Veic'!A9:AH32,(IF(MINUTE(AR16)=0,22,IF(MINUTE(AR16)=15,26,IF(MINUTE(AR16)=30,30,34)))),FALSE)</f>
        <v>21</v>
      </c>
      <c r="AN50" s="226">
        <f t="shared" si="20"/>
        <v>1471</v>
      </c>
      <c r="AO50" s="240">
        <f t="shared" si="21"/>
        <v>1347.9</v>
      </c>
      <c r="AP50" s="229">
        <f t="shared" si="22"/>
        <v>2.1074099252209381E-2</v>
      </c>
      <c r="AQ50" s="146">
        <f>IFERROR(AN50/(4*(MAX(VLOOKUP(TIME(HOUR(AO16),0,0),Totais!A13:K36,(IF(MINUTE(AO16)=0,8,IF(MINUTE(AO16)=15,9,IF(MINUTE(AO16)=30,10,11)))),FALSE),VLOOKUP(TIME(HOUR(AP16),0,0),Totais!A13:K36,(IF(MINUTE(AP16)=0,8,IF(MINUTE(AP16)=15,9,IF(MINUTE(AP16)=30,10,11)))),FALSE),VLOOKUP(TIME(HOUR(AQ16),0,0),Totais!A13:K36,(IF(MINUTE(AQ16)=0,8,IF(MINUTE(AQ16)=15,9,IF(MINUTE(AQ16)=30,10,11)))),FALSE),VLOOKUP(TIME(HOUR(AR16),0,0),Totais!A13:K36,(IF(MINUTE(AR16)=0,8,IF(MINUTE(AR16)=15,9,IF(MINUTE(AR16)=30,10,11)))),FALSE)))),0)</f>
        <v>0.97288359788359791</v>
      </c>
      <c r="AR50" s="14">
        <f>SUM('PLAN Veic'!S21:S32,'PLAN Veic'!W21:W32,'PLAN Veic'!AA21:AA32,'PLAN Veic'!AE21:AE32)</f>
        <v>1540</v>
      </c>
      <c r="AS50" s="14">
        <f>SUM('PLAN Veic'!T21:T32,'PLAN Veic'!X21:X32,'PLAN Veic'!AB21:AB32,'PLAN Veic'!AF21:AF32)</f>
        <v>10476</v>
      </c>
      <c r="AT50" s="14">
        <f>SUM('PLAN Veic'!U21:U32,'PLAN Veic'!Y21:Y32,'PLAN Veic'!AC21:AC32,'PLAN Veic'!AG21:AG32)</f>
        <v>95</v>
      </c>
      <c r="AU50" s="14">
        <f>SUM('PLAN Veic'!V21:V32,'PLAN Veic'!Z21:Z32,'PLAN Veic'!AD21:AD32,'PLAN Veic'!AH21:AH32)</f>
        <v>319</v>
      </c>
      <c r="AV50" s="14">
        <f t="shared" si="23"/>
        <v>12430</v>
      </c>
      <c r="AW50" s="16">
        <f t="shared" si="24"/>
        <v>11812.2</v>
      </c>
      <c r="AX50" s="190">
        <f t="shared" si="25"/>
        <v>3.3306516492357198E-2</v>
      </c>
      <c r="AZ50" s="244"/>
    </row>
    <row r="51" spans="1:52" x14ac:dyDescent="0.2">
      <c r="A51" s="188" t="s">
        <v>39</v>
      </c>
      <c r="B51" s="26">
        <f>VLOOKUP(TIME(HOUR(AO14),0,0),'PLAN Veic'!A9:AX32,(IF(MINUTE(AO14)=0,35,IF(MINUTE(AO14)=15,39,IF(MINUTE(AO14)=30,43,47)))),FALSE)+VLOOKUP(TIME(HOUR(AP14),0,0),'PLAN Veic'!A9:AX32,(IF(MINUTE(AP14)=0,35,IF(MINUTE(AP14)=15,39,IF(MINUTE(AP14)=30,43,47)))),FALSE)+VLOOKUP(TIME(HOUR(AQ14),0,0),'PLAN Veic'!A9:AX32,(IF(MINUTE(AQ14)=0,35,IF(MINUTE(AQ14)=15,39,IF(MINUTE(AQ14)=30,43,47)))),FALSE)+VLOOKUP(TIME(HOUR(AR14),0,0),'PLAN Veic'!A9:AX32,(IF(MINUTE(AR14)=0,35,IF(MINUTE(AR14)=15,39,IF(MINUTE(AR14)=30,43,47)))),FALSE)</f>
        <v>0</v>
      </c>
      <c r="C51" s="26">
        <f>VLOOKUP(TIME(HOUR(AO14),0,0),'PLAN Veic'!A9:AX32,(IF(MINUTE(AO14)=0,36,IF(MINUTE(AO14)=15,40,IF(MINUTE(AO14)=30,44,48)))),FALSE)+VLOOKUP(TIME(HOUR(AP14),0,0),'PLAN Veic'!A9:AX32,(IF(MINUTE(AP14)=0,36,IF(MINUTE(AP14)=15,40,IF(MINUTE(AP14)=30,44,48)))),FALSE)+VLOOKUP(TIME(HOUR(AQ14),0,0),'PLAN Veic'!A9:AX32,(IF(MINUTE(AQ14)=0,36,IF(MINUTE(AQ14)=15,40,IF(MINUTE(AQ14)=30,44,48)))),FALSE)+VLOOKUP(TIME(HOUR(AR14),0,0),'PLAN Veic'!A9:AX32,(IF(MINUTE(AR14)=0,36,IF(MINUTE(AR14)=15,40,IF(MINUTE(AR14)=30,44,48)))),FALSE)</f>
        <v>28</v>
      </c>
      <c r="D51" s="26">
        <f>VLOOKUP(TIME(HOUR(AO14),0,0),'PLAN Veic'!A9:AX32,(IF(MINUTE(AO14)=0,37,IF(MINUTE(AO14)=15,41,IF(MINUTE(AO14)=30,45,49)))),FALSE)+VLOOKUP(TIME(HOUR(AP14),0,0),'PLAN Veic'!A9:AX32,(IF(MINUTE(AP14)=0,37,IF(MINUTE(AP14)=15,41,IF(MINUTE(AP14)=30,45,49)))),FALSE)+VLOOKUP(TIME(HOUR(AQ14),0,0),'PLAN Veic'!A9:AX32,(IF(MINUTE(AQ14)=0,37,IF(MINUTE(AQ14)=15,41,IF(MINUTE(AQ14)=30,45,49)))),FALSE)+VLOOKUP(TIME(HOUR(AR14),0,0),'PLAN Veic'!A9:AX32,(IF(MINUTE(AR14)=0,37,IF(MINUTE(AR14)=15,41,IF(MINUTE(AR14)=30,45,49)))),FALSE)</f>
        <v>0</v>
      </c>
      <c r="E51" s="26">
        <f>VLOOKUP(TIME(HOUR(AO14),0,0),'PLAN Veic'!A9:AX32,(IF(MINUTE(AO14)=0,38,IF(MINUTE(AO14)=15,42,IF(MINUTE(AO14)=30,46,50)))),FALSE)+VLOOKUP(TIME(HOUR(AP14),0,0),'PLAN Veic'!A9:AX32,(IF(MINUTE(AP14)=0,38,IF(MINUTE(AP14)=15,42,IF(MINUTE(AP14)=30,46,50)))),FALSE)+VLOOKUP(TIME(HOUR(AQ14),0,0),'PLAN Veic'!A9:AX32,(IF(MINUTE(AQ14)=0,38,IF(MINUTE(AQ14)=15,42,IF(MINUTE(AQ14)=30,46,50)))),FALSE)+VLOOKUP(TIME(HOUR(AR14),0,0),'PLAN Veic'!A9:AX32,(IF(MINUTE(AR14)=0,38,IF(MINUTE(AR14)=15,42,IF(MINUTE(AR14)=30,46,50)))),FALSE)</f>
        <v>0</v>
      </c>
      <c r="F51" s="252">
        <f t="shared" si="8"/>
        <v>28</v>
      </c>
      <c r="G51" s="232">
        <f t="shared" si="9"/>
        <v>28</v>
      </c>
      <c r="H51" s="228">
        <f t="shared" si="10"/>
        <v>0</v>
      </c>
      <c r="I51" s="145">
        <f>IFERROR(F51/(4*(MAX(VLOOKUP(TIME(HOUR(AO14),0,0),Totais!A13:P36,(IF(MINUTE(AO14)=0,13,IF(MINUTE(AO14)=15,14,IF(MINUTE(AO14)=30,15,16)))),FALSE),VLOOKUP(TIME(HOUR(AP14),0,0),Totais!A13:P36,(IF(MINUTE(AP14)=0,13,IF(MINUTE(AP14)=15,14,IF(MINUTE(AP14)=30,15,16)))),FALSE),VLOOKUP(TIME(HOUR(AQ14),0,0),Totais!A13:P36,(IF(MINUTE(AQ14)=0,13,IF(MINUTE(AQ14)=15,14,IF(MINUTE(AQ14)=30,15,16)))),FALSE),VLOOKUP(TIME(HOUR(AR14),0,0),Totais!A13:P36,(IF(MINUTE(AR14)=0,13,IF(MINUTE(AR14)=15,14,IF(MINUTE(AR14)=30,15,16)))),FALSE)))),0)</f>
        <v>0.63636363636363635</v>
      </c>
      <c r="J51" s="15">
        <f>SUM('PLAN Veic'!AI9:AI32,'PLAN Veic'!AM9:AM32,'PLAN Veic'!AQ9:AQ32,'PLAN Veic'!AU9:AU32)</f>
        <v>37</v>
      </c>
      <c r="K51" s="15">
        <f>SUM('PLAN Veic'!AJ9:AJ32,'PLAN Veic'!AN9:AN32,'PLAN Veic'!AR9:AR32,'PLAN Veic'!AV9:AV32)</f>
        <v>299</v>
      </c>
      <c r="L51" s="15">
        <f>SUM('PLAN Veic'!AK9:AK32,'PLAN Veic'!AO9:AO32,'PLAN Veic'!AS9:AS32,'PLAN Veic'!AW9:AW32)</f>
        <v>1</v>
      </c>
      <c r="M51" s="15">
        <f>SUM('PLAN Veic'!AL9:AL32,'PLAN Veic'!AP9:AP32,'PLAN Veic'!AT9:AT32,'PLAN Veic'!AX9:AX32)</f>
        <v>13</v>
      </c>
      <c r="N51" s="34">
        <f t="shared" si="11"/>
        <v>350</v>
      </c>
      <c r="O51" s="35">
        <f t="shared" si="12"/>
        <v>339.21</v>
      </c>
      <c r="P51" s="189">
        <f t="shared" si="13"/>
        <v>0.04</v>
      </c>
      <c r="R51" s="188" t="s">
        <v>39</v>
      </c>
      <c r="S51" s="26">
        <f>VLOOKUP(TIME(HOUR(AO15),0,0),'PLAN Veic'!A9:AX32,(IF(MINUTE(AO15)=0,35,IF(MINUTE(AO15)=15,39,IF(MINUTE(AO15)=30,43,47)))),FALSE)+VLOOKUP(TIME(HOUR(AP15),0,0),'PLAN Veic'!A9:AX32,(IF(MINUTE(AP15)=0,35,IF(MINUTE(AP15)=15,39,IF(MINUTE(AP15)=30,43,47)))),FALSE)+VLOOKUP(TIME(HOUR(AQ15),0,0),'PLAN Veic'!A9:AX32,(IF(MINUTE(AQ15)=0,35,IF(MINUTE(AQ15)=15,39,IF(MINUTE(AQ15)=30,43,47)))),FALSE)+VLOOKUP(TIME(HOUR(AR15),0,0),'PLAN Veic'!A9:AX32,(IF(MINUTE(AR15)=0,35,IF(MINUTE(AR15)=15,39,IF(MINUTE(AR15)=30,43,47)))),FALSE)</f>
        <v>0</v>
      </c>
      <c r="T51" s="26">
        <f>VLOOKUP(TIME(HOUR(AO15),0,0),'PLAN Veic'!A9:AX32,(IF(MINUTE(AO15)=0,36,IF(MINUTE(AO15)=15,40,IF(MINUTE(AO15)=30,44,48)))),FALSE)+VLOOKUP(TIME(HOUR(AP15),0,0),'PLAN Veic'!A9:AX32,(IF(MINUTE(AP15)=0,36,IF(MINUTE(AP15)=15,40,IF(MINUTE(AP15)=30,44,48)))),FALSE)+VLOOKUP(TIME(HOUR(AQ15),0,0),'PLAN Veic'!A9:AX32,(IF(MINUTE(AQ15)=0,36,IF(MINUTE(AQ15)=15,40,IF(MINUTE(AQ15)=30,44,48)))),FALSE)+VLOOKUP(TIME(HOUR(AR15),0,0),'PLAN Veic'!A9:AX32,(IF(MINUTE(AR15)=0,36,IF(MINUTE(AR15)=15,40,IF(MINUTE(AR15)=30,44,48)))),FALSE)</f>
        <v>28</v>
      </c>
      <c r="U51" s="26">
        <f>VLOOKUP(TIME(HOUR(AO15),0,0),'PLAN Veic'!A9:AX32,(IF(MINUTE(AO15)=0,37,IF(MINUTE(AO15)=15,41,IF(MINUTE(AO15)=30,45,49)))),FALSE)+VLOOKUP(TIME(HOUR(AP15),0,0),'PLAN Veic'!A9:AX32,(IF(MINUTE(AP15)=0,37,IF(MINUTE(AP15)=15,41,IF(MINUTE(AP15)=30,45,49)))),FALSE)+VLOOKUP(TIME(HOUR(AQ15),0,0),'PLAN Veic'!A9:AX32,(IF(MINUTE(AQ15)=0,37,IF(MINUTE(AQ15)=15,41,IF(MINUTE(AQ15)=30,45,49)))),FALSE)+VLOOKUP(TIME(HOUR(AR15),0,0),'PLAN Veic'!A9:AX32,(IF(MINUTE(AR15)=0,37,IF(MINUTE(AR15)=15,41,IF(MINUTE(AR15)=30,45,49)))),FALSE)</f>
        <v>0</v>
      </c>
      <c r="V51" s="26">
        <f>VLOOKUP(TIME(HOUR(AO15),0,0),'PLAN Veic'!A9:AX32,(IF(MINUTE(AO15)=0,38,IF(MINUTE(AO15)=15,42,IF(MINUTE(AO15)=30,46,50)))),FALSE)+VLOOKUP(TIME(HOUR(AP15),0,0),'PLAN Veic'!A9:AX32,(IF(MINUTE(AP15)=0,38,IF(MINUTE(AP15)=15,42,IF(MINUTE(AP15)=30,46,50)))),FALSE)+VLOOKUP(TIME(HOUR(AQ15),0,0),'PLAN Veic'!A9:AX32,(IF(MINUTE(AQ15)=0,38,IF(MINUTE(AQ15)=15,42,IF(MINUTE(AQ15)=30,46,50)))),FALSE)+VLOOKUP(TIME(HOUR(AR15),0,0),'PLAN Veic'!A9:AX32,(IF(MINUTE(AR15)=0,38,IF(MINUTE(AR15)=15,42,IF(MINUTE(AR15)=30,46,50)))),FALSE)</f>
        <v>0</v>
      </c>
      <c r="W51" s="252">
        <f t="shared" si="14"/>
        <v>28</v>
      </c>
      <c r="X51" s="232">
        <f t="shared" si="15"/>
        <v>28</v>
      </c>
      <c r="Y51" s="228">
        <f t="shared" si="16"/>
        <v>0</v>
      </c>
      <c r="Z51" s="145">
        <f>IFERROR(W51/(4*(MAX(VLOOKUP(TIME(HOUR(AO15),0,0),Totais!A13:P36,(IF(MINUTE(AO15)=0,13,IF(MINUTE(AO15)=15,14,IF(MINUTE(AO15)=30,15,16)))),FALSE),VLOOKUP(TIME(HOUR(AP15),0,0),Totais!A13:P36,(IF(MINUTE(AP15)=0,13,IF(MINUTE(AP15)=15,14,IF(MINUTE(AP15)=30,15,16)))),FALSE),VLOOKUP(TIME(HOUR(AQ15),0,0),Totais!A13:P36,(IF(MINUTE(AQ15)=0,13,IF(MINUTE(AQ15)=15,14,IF(MINUTE(AQ15)=30,15,16)))),FALSE),VLOOKUP(TIME(HOUR(AR15),0,0),Totais!A13:P36,(IF(MINUTE(AR15)=0,13,IF(MINUTE(AR15)=15,14,IF(MINUTE(AR15)=30,15,16)))),FALSE)))),0)</f>
        <v>0.63636363636363635</v>
      </c>
      <c r="AA51" s="15">
        <f>SUM('PLAN Veic'!AI9:AI20,'PLAN Veic'!AM9:AM20,'PLAN Veic'!AQ9:AQ20,'PLAN Veic'!AU9:AU20)</f>
        <v>9</v>
      </c>
      <c r="AB51" s="15">
        <f>SUM('PLAN Veic'!AJ9:AJ20,'PLAN Veic'!AN9:AN20,'PLAN Veic'!AR9:AR20,'PLAN Veic'!AV9:AV20)</f>
        <v>121</v>
      </c>
      <c r="AC51" s="15">
        <f>SUM('PLAN Veic'!AK9:AK20,'PLAN Veic'!AO9:AO20,'PLAN Veic'!AS9:AS20,'PLAN Veic'!AW9:AW20)</f>
        <v>1</v>
      </c>
      <c r="AD51" s="15">
        <f>SUM('PLAN Veic'!AL9:AL20,'PLAN Veic'!AP9:AP20,'PLAN Veic'!AT9:AT20,'PLAN Veic'!AX9:AX20)</f>
        <v>3</v>
      </c>
      <c r="AE51" s="34">
        <f t="shared" si="17"/>
        <v>134</v>
      </c>
      <c r="AF51" s="35">
        <f t="shared" si="18"/>
        <v>131.97</v>
      </c>
      <c r="AG51" s="189">
        <f t="shared" si="19"/>
        <v>2.9850746268656716E-2</v>
      </c>
      <c r="AI51" s="188" t="s">
        <v>39</v>
      </c>
      <c r="AJ51" s="26">
        <f>VLOOKUP(TIME(HOUR(AO16),0,0),'PLAN Veic'!A9:AX32,(IF(MINUTE(AO16)=0,35,IF(MINUTE(AO16)=15,39,IF(MINUTE(AO16)=30,43,47)))),FALSE)+VLOOKUP(TIME(HOUR(AP16),0,0),'PLAN Veic'!A9:AX32,(IF(MINUTE(AP16)=0,35,IF(MINUTE(AP16)=15,39,IF(MINUTE(AP16)=30,43,47)))),FALSE)+VLOOKUP(TIME(HOUR(AQ16),0,0),'PLAN Veic'!A9:AX32,(IF(MINUTE(AQ16)=0,35,IF(MINUTE(AQ16)=15,39,IF(MINUTE(AQ16)=30,43,47)))),FALSE)+VLOOKUP(TIME(HOUR(AR16),0,0),'PLAN Veic'!A9:AX32,(IF(MINUTE(AR16)=0,35,IF(MINUTE(AR16)=15,39,IF(MINUTE(AR16)=30,43,47)))),FALSE)</f>
        <v>0</v>
      </c>
      <c r="AK51" s="26">
        <f>VLOOKUP(TIME(HOUR(AO16),0,0),'PLAN Veic'!A9:AX32,(IF(MINUTE(AO16)=0,36,IF(MINUTE(AO16)=15,40,IF(MINUTE(AO16)=30,44,48)))),FALSE)+VLOOKUP(TIME(HOUR(AP16),0,0),'PLAN Veic'!A9:AX32,(IF(MINUTE(AP16)=0,36,IF(MINUTE(AP16)=15,40,IF(MINUTE(AP16)=30,44,48)))),FALSE)+VLOOKUP(TIME(HOUR(AQ16),0,0),'PLAN Veic'!A9:AX32,(IF(MINUTE(AQ16)=0,36,IF(MINUTE(AQ16)=15,40,IF(MINUTE(AQ16)=30,44,48)))),FALSE)+VLOOKUP(TIME(HOUR(AR16),0,0),'PLAN Veic'!A9:AX32,(IF(MINUTE(AR16)=0,36,IF(MINUTE(AR16)=15,40,IF(MINUTE(AR16)=30,44,48)))),FALSE)</f>
        <v>27</v>
      </c>
      <c r="AL51" s="26">
        <f>VLOOKUP(TIME(HOUR(AO16),0,0),'PLAN Veic'!A9:AX32,(IF(MINUTE(AO16)=0,37,IF(MINUTE(AO16)=15,41,IF(MINUTE(AO16)=30,45,49)))),FALSE)+VLOOKUP(TIME(HOUR(AP16),0,0),'PLAN Veic'!A9:AX32,(IF(MINUTE(AP16)=0,37,IF(MINUTE(AP16)=15,41,IF(MINUTE(AP16)=30,45,49)))),FALSE)+VLOOKUP(TIME(HOUR(AQ16),0,0),'PLAN Veic'!A9:AX32,(IF(MINUTE(AQ16)=0,37,IF(MINUTE(AQ16)=15,41,IF(MINUTE(AQ16)=30,45,49)))),FALSE)+VLOOKUP(TIME(HOUR(AR16),0,0),'PLAN Veic'!A9:AX32,(IF(MINUTE(AR16)=0,37,IF(MINUTE(AR16)=15,41,IF(MINUTE(AR16)=30,45,49)))),FALSE)</f>
        <v>0</v>
      </c>
      <c r="AM51" s="26">
        <f>VLOOKUP(TIME(HOUR(AO16),0,0),'PLAN Veic'!A9:AX32,(IF(MINUTE(AO16)=0,38,IF(MINUTE(AO16)=15,42,IF(MINUTE(AO16)=30,46,50)))),FALSE)+VLOOKUP(TIME(HOUR(AP16),0,0),'PLAN Veic'!A9:AX32,(IF(MINUTE(AP16)=0,38,IF(MINUTE(AP16)=15,42,IF(MINUTE(AP16)=30,46,50)))),FALSE)+VLOOKUP(TIME(HOUR(AQ16),0,0),'PLAN Veic'!A9:AX32,(IF(MINUTE(AQ16)=0,38,IF(MINUTE(AQ16)=15,42,IF(MINUTE(AQ16)=30,46,50)))),FALSE)+VLOOKUP(TIME(HOUR(AR16),0,0),'PLAN Veic'!A9:AX32,(IF(MINUTE(AR16)=0,38,IF(MINUTE(AR16)=15,42,IF(MINUTE(AR16)=30,46,50)))),FALSE)</f>
        <v>0</v>
      </c>
      <c r="AN51" s="252">
        <f t="shared" si="20"/>
        <v>27</v>
      </c>
      <c r="AO51" s="232">
        <f t="shared" si="21"/>
        <v>27</v>
      </c>
      <c r="AP51" s="228">
        <f t="shared" si="22"/>
        <v>0</v>
      </c>
      <c r="AQ51" s="145">
        <f>IFERROR(AN51/(4*(MAX(VLOOKUP(TIME(HOUR(AO16),0,0),Totais!A13:P36,(IF(MINUTE(AO16)=0,13,IF(MINUTE(AO16)=15,14,IF(MINUTE(AO16)=30,15,16)))),FALSE),VLOOKUP(TIME(HOUR(AP16),0,0),Totais!A13:P36,(IF(MINUTE(AP16)=0,13,IF(MINUTE(AP16)=15,14,IF(MINUTE(AP16)=30,15,16)))),FALSE),VLOOKUP(TIME(HOUR(AQ16),0,0),Totais!A13:P36,(IF(MINUTE(AQ16)=0,13,IF(MINUTE(AQ16)=15,14,IF(MINUTE(AQ16)=30,15,16)))),FALSE),VLOOKUP(TIME(HOUR(AR16),0,0),Totais!A13:P36,(IF(MINUTE(AR16)=0,13,IF(MINUTE(AR16)=15,14,IF(MINUTE(AR16)=30,15,16)))),FALSE)))),0)</f>
        <v>0.75</v>
      </c>
      <c r="AR51" s="15">
        <f>SUM('PLAN Veic'!AI21:AI32,'PLAN Veic'!AM21:AM32,'PLAN Veic'!AQ21:AQ32,'PLAN Veic'!AU21:AU32)</f>
        <v>28</v>
      </c>
      <c r="AS51" s="15">
        <f>SUM('PLAN Veic'!AJ21:AJ32,'PLAN Veic'!AN21:AN32,'PLAN Veic'!AR21:AR32,'PLAN Veic'!AV21:AV32)</f>
        <v>178</v>
      </c>
      <c r="AT51" s="15">
        <f>SUM('PLAN Veic'!AK21:AK32,'PLAN Veic'!AO21:AO32,'PLAN Veic'!AS21:AS32,'PLAN Veic'!AW21:AW32)</f>
        <v>0</v>
      </c>
      <c r="AU51" s="15">
        <f>SUM('PLAN Veic'!AL21:AL32,'PLAN Veic'!AP21:AP32,'PLAN Veic'!AT21:AT32,'PLAN Veic'!AX21:AX32)</f>
        <v>10</v>
      </c>
      <c r="AV51" s="34">
        <f t="shared" si="23"/>
        <v>216</v>
      </c>
      <c r="AW51" s="35">
        <f t="shared" si="24"/>
        <v>207.24</v>
      </c>
      <c r="AX51" s="189">
        <f t="shared" si="25"/>
        <v>4.6296296296296294E-2</v>
      </c>
      <c r="AZ51" s="244"/>
    </row>
    <row r="52" spans="1:52" x14ac:dyDescent="0.2">
      <c r="A52" s="186" t="s">
        <v>40</v>
      </c>
      <c r="B52" s="14">
        <f>VLOOKUP(TIME(HOUR(AO14),0,0),'PLAN Veic'!A9:BN32,(IF(MINUTE(AO14)=0,51,IF(MINUTE(AO14)=15,55,IF(MINUTE(AO14)=30,59,63)))),FALSE)+VLOOKUP(TIME(HOUR(AP14),0,0),'PLAN Veic'!A9:BN32,(IF(MINUTE(AP14)=0,51,IF(MINUTE(AP14)=15,55,IF(MINUTE(AP14)=30,59,63)))),FALSE)+VLOOKUP(TIME(HOUR(AQ14),0,0),'PLAN Veic'!A9:BN32,(IF(MINUTE(AQ14)=0,51,IF(MINUTE(AQ14)=15,55,IF(MINUTE(AQ14)=30,59,63)))),FALSE)+VLOOKUP(TIME(HOUR(AR14),0,0),'PLAN Veic'!A9:BN32,(IF(MINUTE(AR14)=0,51,IF(MINUTE(AR14)=15,55,IF(MINUTE(AR14)=30,59,63)))),FALSE)</f>
        <v>958</v>
      </c>
      <c r="C52" s="14">
        <f>VLOOKUP(TIME(HOUR(AO14),0,0),'PLAN Veic'!A9:BN32,(IF(MINUTE(AO14)=0,52,IF(MINUTE(AO14)=15,56,IF(MINUTE(AO14)=30,60,64)))),FALSE)+VLOOKUP(TIME(HOUR(AP14),0,0),'PLAN Veic'!A9:BN32,(IF(MINUTE(AP14)=0,52,IF(MINUTE(AP14)=15,56,IF(MINUTE(AP14)=30,60,64)))),FALSE)+VLOOKUP(TIME(HOUR(AQ14),0,0),'PLAN Veic'!A9:BN32,(IF(MINUTE(AQ14)=0,52,IF(MINUTE(AQ14)=15,56,IF(MINUTE(AQ14)=30,60,64)))),FALSE)+VLOOKUP(TIME(HOUR(AR14),0,0),'PLAN Veic'!A9:BN32,(IF(MINUTE(AR14)=0,52,IF(MINUTE(AR14)=15,56,IF(MINUTE(AR14)=30,60,64)))),FALSE)</f>
        <v>3010</v>
      </c>
      <c r="D52" s="14">
        <f>VLOOKUP(TIME(HOUR(AO14),0,0),'PLAN Veic'!A9:BN32,(IF(MINUTE(AO14)=0,53,IF(MINUTE(AO14)=15,57,IF(MINUTE(AO14)=30,61,65)))),FALSE)+VLOOKUP(TIME(HOUR(AP14),0,0),'PLAN Veic'!A9:BN32,(IF(MINUTE(AP14)=0,53,IF(MINUTE(AP14)=15,57,IF(MINUTE(AP14)=30,61,65)))),FALSE)+VLOOKUP(TIME(HOUR(AQ14),0,0),'PLAN Veic'!A9:BN32,(IF(MINUTE(AQ14)=0,53,IF(MINUTE(AQ14)=15,57,IF(MINUTE(AQ14)=30,61,65)))),FALSE)+VLOOKUP(TIME(HOUR(AR14),0,0),'PLAN Veic'!A9:BN32,(IF(MINUTE(AR14)=0,53,IF(MINUTE(AR14)=15,57,IF(MINUTE(AR14)=30,61,65)))),FALSE)</f>
        <v>15</v>
      </c>
      <c r="E52" s="14">
        <f>VLOOKUP(TIME(HOUR(AO14),0,0),'PLAN Veic'!A9:BN32,(IF(MINUTE(AO14)=0,54,IF(MINUTE(AO14)=15,58,IF(MINUTE(AO14)=30,62,66)))),FALSE)+VLOOKUP(TIME(HOUR(AP14),0,0),'PLAN Veic'!A9:BN32,(IF(MINUTE(AP14)=0,54,IF(MINUTE(AP14)=15,58,IF(MINUTE(AP14)=30,62,66)))),FALSE)+VLOOKUP(TIME(HOUR(AQ14),0,0),'PLAN Veic'!A9:BN32,(IF(MINUTE(AQ14)=0,54,IF(MINUTE(AQ14)=15,58,IF(MINUTE(AQ14)=30,62,66)))),FALSE)+VLOOKUP(TIME(HOUR(AR14),0,0),'PLAN Veic'!A9:BN32,(IF(MINUTE(AR14)=0,54,IF(MINUTE(AR14)=15,58,IF(MINUTE(AR14)=30,62,66)))),FALSE)</f>
        <v>194</v>
      </c>
      <c r="F52" s="226">
        <f t="shared" si="8"/>
        <v>4177</v>
      </c>
      <c r="G52" s="240">
        <f t="shared" si="9"/>
        <v>3744.14</v>
      </c>
      <c r="H52" s="229">
        <f t="shared" si="10"/>
        <v>5.0035910940866651E-2</v>
      </c>
      <c r="I52" s="146">
        <f>IFERROR(F52/(4*(MAX(VLOOKUP(TIME(HOUR(AO14),0,0),Totais!A13:U36,(IF(MINUTE(AO14)=0,18,IF(MINUTE(AO14)=15,19,IF(MINUTE(AO14)=30,20,21)))),FALSE),VLOOKUP(TIME(HOUR(AP14),0,0),Totais!A13:U36,(IF(MINUTE(AP14)=0,18,IF(MINUTE(AP14)=15,19,IF(MINUTE(AP14)=30,20,21)))),FALSE),VLOOKUP(TIME(HOUR(AQ14),0,0),Totais!A13:U36,(IF(MINUTE(AQ14)=0,18,IF(MINUTE(AQ14)=15,19,IF(MINUTE(AQ14)=30,20,21)))),FALSE),VLOOKUP(TIME(HOUR(AR14),0,0),Totais!A13:U36,(IF(MINUTE(AR14)=0,18,IF(MINUTE(AR14)=15,19,IF(MINUTE(AR14)=30,20,21)))),FALSE)))),0)</f>
        <v>0.92166813768755518</v>
      </c>
      <c r="J52" s="14">
        <f>SUM('PLAN Veic'!AY9:AY32,'PLAN Veic'!BC9:BC32,'PLAN Veic'!BG9:BG32,'PLAN Veic'!BK9:BK32)</f>
        <v>6984</v>
      </c>
      <c r="K52" s="14">
        <f>SUM('PLAN Veic'!AZ9:AZ32,'PLAN Veic'!BD9:BD32,'PLAN Veic'!BH9:BH32,'PLAN Veic'!BL9:BL32)</f>
        <v>41104</v>
      </c>
      <c r="L52" s="14">
        <f>SUM('PLAN Veic'!BA9:BA32,'PLAN Veic'!BE9:BE32,'PLAN Veic'!BI9:BI32,'PLAN Veic'!BM9:BM32)</f>
        <v>302</v>
      </c>
      <c r="M52" s="14">
        <f>SUM('PLAN Veic'!BB9:BB32,'PLAN Veic'!BF9:BF32,'PLAN Veic'!BJ9:BJ32,'PLAN Veic'!BN9:BN32)</f>
        <v>4655</v>
      </c>
      <c r="N52" s="14">
        <f t="shared" si="11"/>
        <v>53045</v>
      </c>
      <c r="O52" s="16">
        <f t="shared" si="12"/>
        <v>53322.720000000001</v>
      </c>
      <c r="P52" s="190">
        <f t="shared" si="13"/>
        <v>9.3448958431520401E-2</v>
      </c>
      <c r="R52" s="186" t="s">
        <v>40</v>
      </c>
      <c r="S52" s="14">
        <f>VLOOKUP(TIME(HOUR(AO15),0,0),'PLAN Veic'!A9:BN32,(IF(MINUTE(AO15)=0,51,IF(MINUTE(AO15)=15,55,IF(MINUTE(AO15)=30,59,63)))),FALSE)+VLOOKUP(TIME(HOUR(AP15),0,0),'PLAN Veic'!A9:BN32,(IF(MINUTE(AP15)=0,51,IF(MINUTE(AP15)=15,55,IF(MINUTE(AP15)=30,59,63)))),FALSE)+VLOOKUP(TIME(HOUR(AQ15),0,0),'PLAN Veic'!A9:BN32,(IF(MINUTE(AQ15)=0,51,IF(MINUTE(AQ15)=15,55,IF(MINUTE(AQ15)=30,59,63)))),FALSE)+VLOOKUP(TIME(HOUR(AR15),0,0),'PLAN Veic'!A9:BN32,(IF(MINUTE(AR15)=0,51,IF(MINUTE(AR15)=15,55,IF(MINUTE(AR15)=30,59,63)))),FALSE)</f>
        <v>958</v>
      </c>
      <c r="T52" s="14">
        <f>VLOOKUP(TIME(HOUR(AO15),0,0),'PLAN Veic'!A9:BN32,(IF(MINUTE(AO15)=0,52,IF(MINUTE(AO15)=15,56,IF(MINUTE(AO15)=30,60,64)))),FALSE)+VLOOKUP(TIME(HOUR(AP15),0,0),'PLAN Veic'!A9:BN32,(IF(MINUTE(AP15)=0,52,IF(MINUTE(AP15)=15,56,IF(MINUTE(AP15)=30,60,64)))),FALSE)+VLOOKUP(TIME(HOUR(AQ15),0,0),'PLAN Veic'!A9:BN32,(IF(MINUTE(AQ15)=0,52,IF(MINUTE(AQ15)=15,56,IF(MINUTE(AQ15)=30,60,64)))),FALSE)+VLOOKUP(TIME(HOUR(AR15),0,0),'PLAN Veic'!A9:BN32,(IF(MINUTE(AR15)=0,52,IF(MINUTE(AR15)=15,56,IF(MINUTE(AR15)=30,60,64)))),FALSE)</f>
        <v>3010</v>
      </c>
      <c r="U52" s="14">
        <f>VLOOKUP(TIME(HOUR(AO15),0,0),'PLAN Veic'!A9:BN32,(IF(MINUTE(AO15)=0,53,IF(MINUTE(AO15)=15,57,IF(MINUTE(AO15)=30,61,65)))),FALSE)+VLOOKUP(TIME(HOUR(AP15),0,0),'PLAN Veic'!A9:BN32,(IF(MINUTE(AP15)=0,53,IF(MINUTE(AP15)=15,57,IF(MINUTE(AP15)=30,61,65)))),FALSE)+VLOOKUP(TIME(HOUR(AQ15),0,0),'PLAN Veic'!A9:BN32,(IF(MINUTE(AQ15)=0,53,IF(MINUTE(AQ15)=15,57,IF(MINUTE(AQ15)=30,61,65)))),FALSE)+VLOOKUP(TIME(HOUR(AR15),0,0),'PLAN Veic'!A9:BN32,(IF(MINUTE(AR15)=0,53,IF(MINUTE(AR15)=15,57,IF(MINUTE(AR15)=30,61,65)))),FALSE)</f>
        <v>15</v>
      </c>
      <c r="V52" s="14">
        <f>VLOOKUP(TIME(HOUR(AO15),0,0),'PLAN Veic'!A9:BN32,(IF(MINUTE(AO15)=0,54,IF(MINUTE(AO15)=15,58,IF(MINUTE(AO15)=30,62,66)))),FALSE)+VLOOKUP(TIME(HOUR(AP15),0,0),'PLAN Veic'!A9:BN32,(IF(MINUTE(AP15)=0,54,IF(MINUTE(AP15)=15,58,IF(MINUTE(AP15)=30,62,66)))),FALSE)+VLOOKUP(TIME(HOUR(AQ15),0,0),'PLAN Veic'!A9:BN32,(IF(MINUTE(AQ15)=0,54,IF(MINUTE(AQ15)=15,58,IF(MINUTE(AQ15)=30,62,66)))),FALSE)+VLOOKUP(TIME(HOUR(AR15),0,0),'PLAN Veic'!A9:BN32,(IF(MINUTE(AR15)=0,54,IF(MINUTE(AR15)=15,58,IF(MINUTE(AR15)=30,62,66)))),FALSE)</f>
        <v>194</v>
      </c>
      <c r="W52" s="226">
        <f t="shared" si="14"/>
        <v>4177</v>
      </c>
      <c r="X52" s="240">
        <f t="shared" si="15"/>
        <v>3744.14</v>
      </c>
      <c r="Y52" s="229">
        <f t="shared" si="16"/>
        <v>5.0035910940866651E-2</v>
      </c>
      <c r="Z52" s="146">
        <f>IFERROR(W52/(4*(MAX(VLOOKUP(TIME(HOUR(AO15),0,0),Totais!A13:U36,(IF(MINUTE(AO15)=0,18,IF(MINUTE(AO15)=15,19,IF(MINUTE(AO15)=30,20,21)))),FALSE),VLOOKUP(TIME(HOUR(AP15),0,0),Totais!A13:U36,(IF(MINUTE(AP15)=0,18,IF(MINUTE(AP15)=15,19,IF(MINUTE(AP15)=30,20,21)))),FALSE),VLOOKUP(TIME(HOUR(AQ15),0,0),Totais!A13:U36,(IF(MINUTE(AQ15)=0,18,IF(MINUTE(AQ15)=15,19,IF(MINUTE(AQ15)=30,20,21)))),FALSE),VLOOKUP(TIME(HOUR(AR15),0,0),Totais!A13:U36,(IF(MINUTE(AR15)=0,18,IF(MINUTE(AR15)=15,19,IF(MINUTE(AR15)=30,20,21)))),FALSE)))),0)</f>
        <v>0.92166813768755518</v>
      </c>
      <c r="AA52" s="14">
        <f>SUM('PLAN Veic'!AY9:AY20,'PLAN Veic'!BC9:BC20,'PLAN Veic'!BG9:BG20,'PLAN Veic'!BK9:BK20)</f>
        <v>4021</v>
      </c>
      <c r="AB52" s="14">
        <f>SUM('PLAN Veic'!AZ9:AZ20,'PLAN Veic'!BD9:BD20,'PLAN Veic'!BH9:BH20,'PLAN Veic'!BL9:BL20)</f>
        <v>18176</v>
      </c>
      <c r="AC52" s="14">
        <f>SUM('PLAN Veic'!BA9:BA20,'PLAN Veic'!BE9:BE20,'PLAN Veic'!BI9:BI20,'PLAN Veic'!BM9:BM20)</f>
        <v>140</v>
      </c>
      <c r="AD52" s="14">
        <f>SUM('PLAN Veic'!BB9:BB20,'PLAN Veic'!BF9:BF20,'PLAN Veic'!BJ9:BJ20,'PLAN Veic'!BN9:BN20)</f>
        <v>2336</v>
      </c>
      <c r="AE52" s="14">
        <f t="shared" si="17"/>
        <v>24673</v>
      </c>
      <c r="AF52" s="16">
        <f t="shared" si="18"/>
        <v>24454.93</v>
      </c>
      <c r="AG52" s="190">
        <f t="shared" si="19"/>
        <v>0.10035261216714628</v>
      </c>
      <c r="AI52" s="186" t="s">
        <v>40</v>
      </c>
      <c r="AJ52" s="14">
        <f>VLOOKUP(TIME(HOUR(AO16),0,0),'PLAN Veic'!A9:BN32,(IF(MINUTE(AO16)=0,51,IF(MINUTE(AO16)=15,55,IF(MINUTE(AO16)=30,59,63)))),FALSE)+VLOOKUP(TIME(HOUR(AP16),0,0),'PLAN Veic'!A9:BN32,(IF(MINUTE(AP16)=0,51,IF(MINUTE(AP16)=15,55,IF(MINUTE(AP16)=30,59,63)))),FALSE)+VLOOKUP(TIME(HOUR(AQ16),0,0),'PLAN Veic'!A9:BN32,(IF(MINUTE(AQ16)=0,51,IF(MINUTE(AQ16)=15,55,IF(MINUTE(AQ16)=30,59,63)))),FALSE)+VLOOKUP(TIME(HOUR(AR16),0,0),'PLAN Veic'!A9:BN32,(IF(MINUTE(AR16)=0,51,IF(MINUTE(AR16)=15,55,IF(MINUTE(AR16)=30,59,63)))),FALSE)</f>
        <v>362</v>
      </c>
      <c r="AK52" s="14">
        <f>VLOOKUP(TIME(HOUR(AO16),0,0),'PLAN Veic'!A9:BN32,(IF(MINUTE(AO16)=0,52,IF(MINUTE(AO16)=15,56,IF(MINUTE(AO16)=30,60,64)))),FALSE)+VLOOKUP(TIME(HOUR(AP16),0,0),'PLAN Veic'!A9:BN32,(IF(MINUTE(AP16)=0,52,IF(MINUTE(AP16)=15,56,IF(MINUTE(AP16)=30,60,64)))),FALSE)+VLOOKUP(TIME(HOUR(AQ16),0,0),'PLAN Veic'!A9:BN32,(IF(MINUTE(AQ16)=0,52,IF(MINUTE(AQ16)=15,56,IF(MINUTE(AQ16)=30,60,64)))),FALSE)+VLOOKUP(TIME(HOUR(AR16),0,0),'PLAN Veic'!A9:BN32,(IF(MINUTE(AR16)=0,52,IF(MINUTE(AR16)=15,56,IF(MINUTE(AR16)=30,60,64)))),FALSE)</f>
        <v>2296</v>
      </c>
      <c r="AL52" s="14">
        <f>VLOOKUP(TIME(HOUR(AO16),0,0),'PLAN Veic'!A9:BN32,(IF(MINUTE(AO16)=0,53,IF(MINUTE(AO16)=15,57,IF(MINUTE(AO16)=30,61,65)))),FALSE)+VLOOKUP(TIME(HOUR(AP16),0,0),'PLAN Veic'!A9:BN32,(IF(MINUTE(AP16)=0,53,IF(MINUTE(AP16)=15,57,IF(MINUTE(AP16)=30,61,65)))),FALSE)+VLOOKUP(TIME(HOUR(AQ16),0,0),'PLAN Veic'!A9:BN32,(IF(MINUTE(AQ16)=0,53,IF(MINUTE(AQ16)=15,57,IF(MINUTE(AQ16)=30,61,65)))),FALSE)+VLOOKUP(TIME(HOUR(AR16),0,0),'PLAN Veic'!A9:BN32,(IF(MINUTE(AR16)=0,53,IF(MINUTE(AR16)=15,57,IF(MINUTE(AR16)=30,61,65)))),FALSE)</f>
        <v>9</v>
      </c>
      <c r="AM52" s="14">
        <f>VLOOKUP(TIME(HOUR(AO16),0,0),'PLAN Veic'!A9:BN32,(IF(MINUTE(AO16)=0,54,IF(MINUTE(AO16)=15,58,IF(MINUTE(AO16)=30,62,66)))),FALSE)+VLOOKUP(TIME(HOUR(AP16),0,0),'PLAN Veic'!A9:BN32,(IF(MINUTE(AP16)=0,54,IF(MINUTE(AP16)=15,58,IF(MINUTE(AP16)=30,62,66)))),FALSE)+VLOOKUP(TIME(HOUR(AQ16),0,0),'PLAN Veic'!A9:BN32,(IF(MINUTE(AQ16)=0,54,IF(MINUTE(AQ16)=15,58,IF(MINUTE(AQ16)=30,62,66)))),FALSE)+VLOOKUP(TIME(HOUR(AR16),0,0),'PLAN Veic'!A9:BN32,(IF(MINUTE(AR16)=0,54,IF(MINUTE(AR16)=15,58,IF(MINUTE(AR16)=30,62,66)))),FALSE)</f>
        <v>139</v>
      </c>
      <c r="AN52" s="226">
        <f t="shared" si="20"/>
        <v>2806</v>
      </c>
      <c r="AO52" s="240">
        <f t="shared" si="21"/>
        <v>2711.46</v>
      </c>
      <c r="AP52" s="229">
        <f t="shared" si="22"/>
        <v>5.2744119743406988E-2</v>
      </c>
      <c r="AQ52" s="146">
        <f>IFERROR(AN52/(4*(MAX(VLOOKUP(TIME(HOUR(AO16),0,0),Totais!A13:U36,(IF(MINUTE(AO16)=0,18,IF(MINUTE(AO16)=15,19,IF(MINUTE(AO16)=30,20,21)))),FALSE),VLOOKUP(TIME(HOUR(AP16),0,0),Totais!A13:U36,(IF(MINUTE(AP16)=0,18,IF(MINUTE(AP16)=15,19,IF(MINUTE(AP16)=30,20,21)))),FALSE),VLOOKUP(TIME(HOUR(AQ16),0,0),Totais!A13:U36,(IF(MINUTE(AQ16)=0,18,IF(MINUTE(AQ16)=15,19,IF(MINUTE(AQ16)=30,20,21)))),FALSE),VLOOKUP(TIME(HOUR(AR16),0,0),Totais!A13:U36,(IF(MINUTE(AR16)=0,18,IF(MINUTE(AR16)=15,19,IF(MINUTE(AR16)=30,20,21)))),FALSE)))),0)</f>
        <v>0.953125</v>
      </c>
      <c r="AR52" s="14">
        <f>SUM('PLAN Veic'!AY21:AY32,'PLAN Veic'!BC21:BC32,'PLAN Veic'!BG21:BG32,'PLAN Veic'!BK21:BK32)</f>
        <v>2963</v>
      </c>
      <c r="AS52" s="14">
        <f>SUM('PLAN Veic'!AZ21:AZ32,'PLAN Veic'!BD21:BD32,'PLAN Veic'!BH21:BH32,'PLAN Veic'!BL21:BL32)</f>
        <v>22928</v>
      </c>
      <c r="AT52" s="14">
        <f>SUM('PLAN Veic'!BA21:BA32,'PLAN Veic'!BE21:BE32,'PLAN Veic'!BI21:BI32,'PLAN Veic'!BM21:BM32)</f>
        <v>162</v>
      </c>
      <c r="AU52" s="14">
        <f>SUM('PLAN Veic'!BB21:BB32,'PLAN Veic'!BF21:BF32,'PLAN Veic'!BJ21:BJ32,'PLAN Veic'!BN21:BN32)</f>
        <v>2319</v>
      </c>
      <c r="AV52" s="14">
        <f t="shared" si="23"/>
        <v>28372</v>
      </c>
      <c r="AW52" s="16">
        <f t="shared" si="24"/>
        <v>28867.79</v>
      </c>
      <c r="AX52" s="190">
        <f t="shared" si="25"/>
        <v>8.7445368673339907E-2</v>
      </c>
      <c r="AZ52" s="244"/>
    </row>
    <row r="53" spans="1:52" x14ac:dyDescent="0.2">
      <c r="A53" s="188" t="s">
        <v>41</v>
      </c>
      <c r="B53" s="26">
        <f>VLOOKUP(TIME(HOUR(AO14),0,0),'PLAN Veic'!A37:R60,(IF(MINUTE(AO14)=0,3,IF(MINUTE(AO14)=15,7,IF(MINUTE(AO14)=30,11,15)))),FALSE)+VLOOKUP(TIME(HOUR(AP14),0,0),'PLAN Veic'!A37:R60,(IF(MINUTE(AP14)=0,3,IF(MINUTE(AP14)=15,7,IF(MINUTE(AP14)=30,11,15)))),FALSE)+VLOOKUP(TIME(HOUR(AQ14),0,0),'PLAN Veic'!A37:R60,(IF(MINUTE(AQ14)=0,3,IF(MINUTE(AQ14)=15,7,IF(MINUTE(AQ14)=30,11,15)))),FALSE)+VLOOKUP(TIME(HOUR(AR14),0,0),'PLAN Veic'!A37:R60,(IF(MINUTE(AR14)=0,3,IF(MINUTE(AR14)=15,7,IF(MINUTE(AR14)=30,11,15)))),FALSE)</f>
        <v>898</v>
      </c>
      <c r="C53" s="26">
        <f>VLOOKUP(TIME(HOUR(AO14),0,0),'PLAN Veic'!A37:R60,(IF(MINUTE(AO14)=0,4,IF(MINUTE(AO14)=15,8,IF(MINUTE(AO14)=30,12,16)))),FALSE)+VLOOKUP(TIME(HOUR(AP14),0,0),'PLAN Veic'!A37:R60,(IF(MINUTE(AP14)=0,4,IF(MINUTE(AP14)=15,8,IF(MINUTE(AP14)=30,12,16)))),FALSE)+VLOOKUP(TIME(HOUR(AQ14),0,0),'PLAN Veic'!A37:R60,(IF(MINUTE(AQ14)=0,4,IF(MINUTE(AQ14)=15,8,IF(MINUTE(AQ14)=30,12,16)))),FALSE)+VLOOKUP(TIME(HOUR(AR14),0,0),'PLAN Veic'!A37:R60,(IF(MINUTE(AR14)=0,4,IF(MINUTE(AR14)=15,8,IF(MINUTE(AR14)=30,12,16)))),FALSE)</f>
        <v>2543</v>
      </c>
      <c r="D53" s="26">
        <f>VLOOKUP(TIME(HOUR(AO14),0,0),'PLAN Veic'!A37:R60,(IF(MINUTE(AO14)=0,5,IF(MINUTE(AO14)=15,9,IF(MINUTE(AO14)=30,13,17)))),FALSE)+VLOOKUP(TIME(HOUR(AP14),0,0),'PLAN Veic'!A37:R60,(IF(MINUTE(AP14)=0,5,IF(MINUTE(AP14)=15,9,IF(MINUTE(AP14)=30,13,17)))),FALSE)+VLOOKUP(TIME(HOUR(AQ14),0,0),'PLAN Veic'!A37:R60,(IF(MINUTE(AQ14)=0,5,IF(MINUTE(AQ14)=15,9,IF(MINUTE(AQ14)=30,13,17)))),FALSE)+VLOOKUP(TIME(HOUR(AR14),0,0),'PLAN Veic'!A37:R60,(IF(MINUTE(AR14)=0,5,IF(MINUTE(AR14)=15,9,IF(MINUTE(AR14)=30,13,17)))),FALSE)</f>
        <v>7</v>
      </c>
      <c r="E53" s="26">
        <f>VLOOKUP(TIME(HOUR(AO14),0,0),'PLAN Veic'!A37:R60,(IF(MINUTE(AO14)=0,6,IF(MINUTE(AO14)=15,10,IF(MINUTE(AO14)=30,14,18)))),FALSE)+VLOOKUP(TIME(HOUR(AP14),0,0),'PLAN Veic'!A37:R60,(IF(MINUTE(AP14)=0,6,IF(MINUTE(AP14)=15,10,IF(MINUTE(AP14)=30,14,18)))),FALSE)+VLOOKUP(TIME(HOUR(AQ14),0,0),'PLAN Veic'!A37:R60,(IF(MINUTE(AQ14)=0,6,IF(MINUTE(AQ14)=15,10,IF(MINUTE(AQ14)=30,14,18)))),FALSE)+VLOOKUP(TIME(HOUR(AR14),0,0),'PLAN Veic'!A37:R60,(IF(MINUTE(AR14)=0,6,IF(MINUTE(AR14)=15,10,IF(MINUTE(AR14)=30,14,18)))),FALSE)</f>
        <v>167</v>
      </c>
      <c r="F53" s="252">
        <f t="shared" si="8"/>
        <v>3615</v>
      </c>
      <c r="G53" s="232">
        <f t="shared" si="9"/>
        <v>3187.34</v>
      </c>
      <c r="H53" s="228">
        <f t="shared" si="10"/>
        <v>4.8132780082987554E-2</v>
      </c>
      <c r="I53" s="145">
        <f>IFERROR(F53/(4*(MAX(VLOOKUP(TIME(HOUR(AO14),0,0),Totais!A13:Z36,(IF(MINUTE(AO14)=0,23,IF(MINUTE(AO14)=15,24,IF(MINUTE(AO14)=30,25,26)))),FALSE),VLOOKUP(TIME(HOUR(AP14),0,0),Totais!A13:Z36,(IF(MINUTE(AP14)=0,23,IF(MINUTE(AP14)=15,24,IF(MINUTE(AP14)=30,25,26)))),FALSE),VLOOKUP(TIME(HOUR(AQ14),0,0),Totais!A13:Z36,(IF(MINUTE(AQ14)=0,23,IF(MINUTE(AQ14)=15,24,IF(MINUTE(AQ14)=30,25,26)))),FALSE),VLOOKUP(TIME(HOUR(AR14),0,0),Totais!A13:Z36,(IF(MINUTE(AR14)=0,23,IF(MINUTE(AR14)=15,24,IF(MINUTE(AR14)=30,25,26)))),FALSE)))),0)</f>
        <v>0.92407975460122704</v>
      </c>
      <c r="J53" s="15">
        <f>SUM('PLAN Veic'!C37:C60,'PLAN Veic'!G37:G60,'PLAN Veic'!K37:K60,'PLAN Veic'!O37:O60)</f>
        <v>6404</v>
      </c>
      <c r="K53" s="15">
        <f>SUM('PLAN Veic'!D37:D60,'PLAN Veic'!H37:H60,'PLAN Veic'!L37:L60,'PLAN Veic'!P37:P60)</f>
        <v>35594</v>
      </c>
      <c r="L53" s="15">
        <f>SUM('PLAN Veic'!E37:E60,'PLAN Veic'!I37:I60,'PLAN Veic'!M37:M60,'PLAN Veic'!Q37:Q60)</f>
        <v>199</v>
      </c>
      <c r="M53" s="15">
        <f>SUM('PLAN Veic'!F37:F60,'PLAN Veic'!J37:J60,'PLAN Veic'!N37:N60,'PLAN Veic'!R37:R60)</f>
        <v>3991</v>
      </c>
      <c r="N53" s="34">
        <f t="shared" si="11"/>
        <v>46188</v>
      </c>
      <c r="O53" s="35">
        <f t="shared" si="12"/>
        <v>46087.32</v>
      </c>
      <c r="P53" s="189">
        <f t="shared" si="13"/>
        <v>9.0716203342859611E-2</v>
      </c>
      <c r="R53" s="188" t="s">
        <v>41</v>
      </c>
      <c r="S53" s="26">
        <f>VLOOKUP(TIME(HOUR(AO15),0,0),'PLAN Veic'!A37:R60,(IF(MINUTE(AO15)=0,3,IF(MINUTE(AO15)=15,7,IF(MINUTE(AO15)=30,11,15)))),FALSE)+VLOOKUP(TIME(HOUR(AP15),0,0),'PLAN Veic'!A37:R60,(IF(MINUTE(AP15)=0,3,IF(MINUTE(AP15)=15,7,IF(MINUTE(AP15)=30,11,15)))),FALSE)+VLOOKUP(TIME(HOUR(AQ15),0,0),'PLAN Veic'!A37:R60,(IF(MINUTE(AQ15)=0,3,IF(MINUTE(AQ15)=15,7,IF(MINUTE(AQ15)=30,11,15)))),FALSE)+VLOOKUP(TIME(HOUR(AR15),0,0),'PLAN Veic'!A37:R60,(IF(MINUTE(AR15)=0,3,IF(MINUTE(AR15)=15,7,IF(MINUTE(AR15)=30,11,15)))),FALSE)</f>
        <v>898</v>
      </c>
      <c r="T53" s="26">
        <f>VLOOKUP(TIME(HOUR(AO15),0,0),'PLAN Veic'!A37:R60,(IF(MINUTE(AO15)=0,4,IF(MINUTE(AO15)=15,8,IF(MINUTE(AO15)=30,12,16)))),FALSE)+VLOOKUP(TIME(HOUR(AP15),0,0),'PLAN Veic'!A37:R60,(IF(MINUTE(AP15)=0,4,IF(MINUTE(AP15)=15,8,IF(MINUTE(AP15)=30,12,16)))),FALSE)+VLOOKUP(TIME(HOUR(AQ15),0,0),'PLAN Veic'!A37:R60,(IF(MINUTE(AQ15)=0,4,IF(MINUTE(AQ15)=15,8,IF(MINUTE(AQ15)=30,12,16)))),FALSE)+VLOOKUP(TIME(HOUR(AR15),0,0),'PLAN Veic'!A37:R60,(IF(MINUTE(AR15)=0,4,IF(MINUTE(AR15)=15,8,IF(MINUTE(AR15)=30,12,16)))),FALSE)</f>
        <v>2543</v>
      </c>
      <c r="U53" s="26">
        <f>VLOOKUP(TIME(HOUR(AO15),0,0),'PLAN Veic'!A37:R60,(IF(MINUTE(AO15)=0,5,IF(MINUTE(AO15)=15,9,IF(MINUTE(AO15)=30,13,17)))),FALSE)+VLOOKUP(TIME(HOUR(AP15),0,0),'PLAN Veic'!A37:R60,(IF(MINUTE(AP15)=0,5,IF(MINUTE(AP15)=15,9,IF(MINUTE(AP15)=30,13,17)))),FALSE)+VLOOKUP(TIME(HOUR(AQ15),0,0),'PLAN Veic'!A37:R60,(IF(MINUTE(AQ15)=0,5,IF(MINUTE(AQ15)=15,9,IF(MINUTE(AQ15)=30,13,17)))),FALSE)+VLOOKUP(TIME(HOUR(AR15),0,0),'PLAN Veic'!A37:R60,(IF(MINUTE(AR15)=0,5,IF(MINUTE(AR15)=15,9,IF(MINUTE(AR15)=30,13,17)))),FALSE)</f>
        <v>7</v>
      </c>
      <c r="V53" s="26">
        <f>VLOOKUP(TIME(HOUR(AO15),0,0),'PLAN Veic'!A37:R60,(IF(MINUTE(AO15)=0,6,IF(MINUTE(AO15)=15,10,IF(MINUTE(AO15)=30,14,18)))),FALSE)+VLOOKUP(TIME(HOUR(AP15),0,0),'PLAN Veic'!A37:R60,(IF(MINUTE(AP15)=0,6,IF(MINUTE(AP15)=15,10,IF(MINUTE(AP15)=30,14,18)))),FALSE)+VLOOKUP(TIME(HOUR(AQ15),0,0),'PLAN Veic'!A37:R60,(IF(MINUTE(AQ15)=0,6,IF(MINUTE(AQ15)=15,10,IF(MINUTE(AQ15)=30,14,18)))),FALSE)+VLOOKUP(TIME(HOUR(AR15),0,0),'PLAN Veic'!A37:R60,(IF(MINUTE(AR15)=0,6,IF(MINUTE(AR15)=15,10,IF(MINUTE(AR15)=30,14,18)))),FALSE)</f>
        <v>167</v>
      </c>
      <c r="W53" s="252">
        <f t="shared" si="14"/>
        <v>3615</v>
      </c>
      <c r="X53" s="232">
        <f t="shared" si="15"/>
        <v>3187.34</v>
      </c>
      <c r="Y53" s="228">
        <f t="shared" si="16"/>
        <v>4.8132780082987554E-2</v>
      </c>
      <c r="Z53" s="145">
        <f>IFERROR(W53/(4*(MAX(VLOOKUP(TIME(HOUR(AO15),0,0),Totais!A13:Z36,(IF(MINUTE(AO15)=0,23,IF(MINUTE(AO15)=15,24,IF(MINUTE(AO15)=30,25,26)))),FALSE),VLOOKUP(TIME(HOUR(AP15),0,0),Totais!A13:Z36,(IF(MINUTE(AP15)=0,23,IF(MINUTE(AP15)=15,24,IF(MINUTE(AP15)=30,25,26)))),FALSE),VLOOKUP(TIME(HOUR(AQ15),0,0),Totais!A13:Z36,(IF(MINUTE(AQ15)=0,23,IF(MINUTE(AQ15)=15,24,IF(MINUTE(AQ15)=30,25,26)))),FALSE),VLOOKUP(TIME(HOUR(AR15),0,0),Totais!A13:Z36,(IF(MINUTE(AR15)=0,23,IF(MINUTE(AR15)=15,24,IF(MINUTE(AR15)=30,25,26)))),FALSE)))),0)</f>
        <v>0.92407975460122704</v>
      </c>
      <c r="AA53" s="15">
        <f>SUM('PLAN Veic'!C37:C48,'PLAN Veic'!G37:G48,'PLAN Veic'!K37:K48,'PLAN Veic'!O37:O48)</f>
        <v>3725</v>
      </c>
      <c r="AB53" s="15">
        <f>SUM('PLAN Veic'!D37:D48,'PLAN Veic'!H37:H48,'PLAN Veic'!L37:L48,'PLAN Veic'!P37:P48)</f>
        <v>15952</v>
      </c>
      <c r="AC53" s="15">
        <f>SUM('PLAN Veic'!E37:E48,'PLAN Veic'!I37:I48,'PLAN Veic'!M37:M48,'PLAN Veic'!Q37:Q48)</f>
        <v>93</v>
      </c>
      <c r="AD53" s="15">
        <f>SUM('PLAN Veic'!F37:F48,'PLAN Veic'!J37:J48,'PLAN Veic'!N37:N48,'PLAN Veic'!R37:R48)</f>
        <v>1983</v>
      </c>
      <c r="AE53" s="34">
        <f t="shared" si="17"/>
        <v>21753</v>
      </c>
      <c r="AF53" s="35">
        <f t="shared" si="18"/>
        <v>21333.25</v>
      </c>
      <c r="AG53" s="189">
        <f t="shared" si="19"/>
        <v>9.543511239828989E-2</v>
      </c>
      <c r="AI53" s="188" t="s">
        <v>41</v>
      </c>
      <c r="AJ53" s="26">
        <f>VLOOKUP(TIME(HOUR(AO16),0,0),'PLAN Veic'!A37:R60,(IF(MINUTE(AO16)=0,3,IF(MINUTE(AO16)=15,7,IF(MINUTE(AO16)=30,11,15)))),FALSE)+VLOOKUP(TIME(HOUR(AP16),0,0),'PLAN Veic'!A37:R60,(IF(MINUTE(AP16)=0,3,IF(MINUTE(AP16)=15,7,IF(MINUTE(AP16)=30,11,15)))),FALSE)+VLOOKUP(TIME(HOUR(AQ16),0,0),'PLAN Veic'!A37:R60,(IF(MINUTE(AQ16)=0,3,IF(MINUTE(AQ16)=15,7,IF(MINUTE(AQ16)=30,11,15)))),FALSE)+VLOOKUP(TIME(HOUR(AR16),0,0),'PLAN Veic'!A37:R60,(IF(MINUTE(AR16)=0,3,IF(MINUTE(AR16)=15,7,IF(MINUTE(AR16)=30,11,15)))),FALSE)</f>
        <v>325</v>
      </c>
      <c r="AK53" s="26">
        <f>VLOOKUP(TIME(HOUR(AO16),0,0),'PLAN Veic'!A37:R60,(IF(MINUTE(AO16)=0,4,IF(MINUTE(AO16)=15,8,IF(MINUTE(AO16)=30,12,16)))),FALSE)+VLOOKUP(TIME(HOUR(AP16),0,0),'PLAN Veic'!A37:R60,(IF(MINUTE(AP16)=0,4,IF(MINUTE(AP16)=15,8,IF(MINUTE(AP16)=30,12,16)))),FALSE)+VLOOKUP(TIME(HOUR(AQ16),0,0),'PLAN Veic'!A37:R60,(IF(MINUTE(AQ16)=0,4,IF(MINUTE(AQ16)=15,8,IF(MINUTE(AQ16)=30,12,16)))),FALSE)+VLOOKUP(TIME(HOUR(AR16),0,0),'PLAN Veic'!A37:R60,(IF(MINUTE(AR16)=0,4,IF(MINUTE(AR16)=15,8,IF(MINUTE(AR16)=30,12,16)))),FALSE)</f>
        <v>1900</v>
      </c>
      <c r="AL53" s="26">
        <f>VLOOKUP(TIME(HOUR(AO16),0,0),'PLAN Veic'!A37:R60,(IF(MINUTE(AO16)=0,5,IF(MINUTE(AO16)=15,9,IF(MINUTE(AO16)=30,13,17)))),FALSE)+VLOOKUP(TIME(HOUR(AP16),0,0),'PLAN Veic'!A37:R60,(IF(MINUTE(AP16)=0,5,IF(MINUTE(AP16)=15,9,IF(MINUTE(AP16)=30,13,17)))),FALSE)+VLOOKUP(TIME(HOUR(AQ16),0,0),'PLAN Veic'!A37:R60,(IF(MINUTE(AQ16)=0,5,IF(MINUTE(AQ16)=15,9,IF(MINUTE(AQ16)=30,13,17)))),FALSE)+VLOOKUP(TIME(HOUR(AR16),0,0),'PLAN Veic'!A37:R60,(IF(MINUTE(AR16)=0,5,IF(MINUTE(AR16)=15,9,IF(MINUTE(AR16)=30,13,17)))),FALSE)</f>
        <v>7</v>
      </c>
      <c r="AM53" s="26">
        <f>VLOOKUP(TIME(HOUR(AO16),0,0),'PLAN Veic'!A37:R60,(IF(MINUTE(AO16)=0,6,IF(MINUTE(AO16)=15,10,IF(MINUTE(AO16)=30,14,18)))),FALSE)+VLOOKUP(TIME(HOUR(AP16),0,0),'PLAN Veic'!A37:R60,(IF(MINUTE(AP16)=0,6,IF(MINUTE(AP16)=15,10,IF(MINUTE(AP16)=30,14,18)))),FALSE)+VLOOKUP(TIME(HOUR(AQ16),0,0),'PLAN Veic'!A37:R60,(IF(MINUTE(AQ16)=0,6,IF(MINUTE(AQ16)=15,10,IF(MINUTE(AQ16)=30,14,18)))),FALSE)+VLOOKUP(TIME(HOUR(AR16),0,0),'PLAN Veic'!A37:R60,(IF(MINUTE(AR16)=0,6,IF(MINUTE(AR16)=15,10,IF(MINUTE(AR16)=30,14,18)))),FALSE)</f>
        <v>121</v>
      </c>
      <c r="AN53" s="252">
        <f t="shared" si="20"/>
        <v>2353</v>
      </c>
      <c r="AO53" s="232">
        <f t="shared" si="21"/>
        <v>2263.25</v>
      </c>
      <c r="AP53" s="228">
        <f t="shared" si="22"/>
        <v>5.4398640033999149E-2</v>
      </c>
      <c r="AQ53" s="145">
        <f>IFERROR(AN53/(4*(MAX(VLOOKUP(TIME(HOUR(AO16),0,0),Totais!A13:Z36,(IF(MINUTE(AO16)=0,23,IF(MINUTE(AO16)=15,24,IF(MINUTE(AO16)=30,25,26)))),FALSE),VLOOKUP(TIME(HOUR(AP16),0,0),Totais!A13:Z36,(IF(MINUTE(AP16)=0,23,IF(MINUTE(AP16)=15,24,IF(MINUTE(AP16)=30,25,26)))),FALSE),VLOOKUP(TIME(HOUR(AQ16),0,0),Totais!A13:Z36,(IF(MINUTE(AQ16)=0,23,IF(MINUTE(AQ16)=15,24,IF(MINUTE(AQ16)=30,25,26)))),FALSE),VLOOKUP(TIME(HOUR(AR16),0,0),Totais!A13:Z36,(IF(MINUTE(AR16)=0,23,IF(MINUTE(AR16)=15,24,IF(MINUTE(AR16)=30,25,26)))),FALSE)))),0)</f>
        <v>0.95650406504065044</v>
      </c>
      <c r="AR53" s="15">
        <f>SUM('PLAN Veic'!C49:C60,'PLAN Veic'!G49:G60,'PLAN Veic'!K49:K60,'PLAN Veic'!O49:O60)</f>
        <v>2679</v>
      </c>
      <c r="AS53" s="15">
        <f>SUM('PLAN Veic'!D49:D60,'PLAN Veic'!H49:H60,'PLAN Veic'!L49:L60,'PLAN Veic'!P49:P60)</f>
        <v>19642</v>
      </c>
      <c r="AT53" s="15">
        <f>SUM('PLAN Veic'!E49:E60,'PLAN Veic'!I49:I60,'PLAN Veic'!M49:M60,'PLAN Veic'!Q49:Q60)</f>
        <v>106</v>
      </c>
      <c r="AU53" s="15">
        <f>SUM('PLAN Veic'!F49:F60,'PLAN Veic'!J49:J60,'PLAN Veic'!N49:N60,'PLAN Veic'!R49:R60)</f>
        <v>2008</v>
      </c>
      <c r="AV53" s="34">
        <f t="shared" si="23"/>
        <v>24435</v>
      </c>
      <c r="AW53" s="35">
        <f t="shared" si="24"/>
        <v>24754.07</v>
      </c>
      <c r="AX53" s="189">
        <f t="shared" si="25"/>
        <v>8.6515244526294249E-2</v>
      </c>
      <c r="AZ53" s="244"/>
    </row>
    <row r="54" spans="1:52" x14ac:dyDescent="0.2">
      <c r="A54" s="186" t="s">
        <v>42</v>
      </c>
      <c r="B54" s="14">
        <f>VLOOKUP(TIME(HOUR(AO14),0,0),'PLAN Veic'!A37:AH60,(IF(MINUTE(AO14)=0,19,IF(MINUTE(AO14)=15,23,IF(MINUTE(AO14)=30,27,31)))),FALSE)+VLOOKUP(TIME(HOUR(AP14),0,0),'PLAN Veic'!A37:AH60,(IF(MINUTE(AP14)=0,19,IF(MINUTE(AP14)=15,23,IF(MINUTE(AP14)=30,27,31)))),FALSE)+VLOOKUP(TIME(HOUR(AQ14),0,0),'PLAN Veic'!A37:AH60,(IF(MINUTE(AQ14)=0,19,IF(MINUTE(AQ14)=15,23,IF(MINUTE(AQ14)=30,27,31)))),FALSE)+VLOOKUP(TIME(HOUR(AR14),0,0),'PLAN Veic'!A37:AH60,(IF(MINUTE(AR14)=0,19,IF(MINUTE(AR14)=15,23,IF(MINUTE(AR14)=30,27,31)))),FALSE)</f>
        <v>820</v>
      </c>
      <c r="C54" s="14">
        <f>VLOOKUP(TIME(HOUR(AO14),0,0),'PLAN Veic'!A37:AH60,(IF(MINUTE(AO14)=0,20,IF(MINUTE(AO14)=15,24,IF(MINUTE(AO14)=30,28,32)))),FALSE)+VLOOKUP(TIME(HOUR(AP14),0,0),'PLAN Veic'!A37:AH60,(IF(MINUTE(AP14)=0,20,IF(MINUTE(AP14)=15,24,IF(MINUTE(AP14)=30,28,32)))),FALSE)+VLOOKUP(TIME(HOUR(AQ14),0,0),'PLAN Veic'!A37:AH60,(IF(MINUTE(AQ14)=0,20,IF(MINUTE(AQ14)=15,24,IF(MINUTE(AQ14)=30,28,32)))),FALSE)+VLOOKUP(TIME(HOUR(AR14),0,0),'PLAN Veic'!A37:AH60,(IF(MINUTE(AR14)=0,20,IF(MINUTE(AR14)=15,24,IF(MINUTE(AR14)=30,28,32)))),FALSE)</f>
        <v>2225</v>
      </c>
      <c r="D54" s="14">
        <f>VLOOKUP(TIME(HOUR(AO14),0,0),'PLAN Veic'!A37:AH60,(IF(MINUTE(AO14)=0,21,IF(MINUTE(AO14)=15,25,IF(MINUTE(AO14)=30,29,33)))),FALSE)+VLOOKUP(TIME(HOUR(AP14),0,0),'PLAN Veic'!A37:AH60,(IF(MINUTE(AP14)=0,21,IF(MINUTE(AP14)=15,25,IF(MINUTE(AP14)=30,29,33)))),FALSE)+VLOOKUP(TIME(HOUR(AQ14),0,0),'PLAN Veic'!A37:AH60,(IF(MINUTE(AQ14)=0,21,IF(MINUTE(AQ14)=15,25,IF(MINUTE(AQ14)=30,29,33)))),FALSE)+VLOOKUP(TIME(HOUR(AR14),0,0),'PLAN Veic'!A37:AH60,(IF(MINUTE(AR14)=0,21,IF(MINUTE(AR14)=15,25,IF(MINUTE(AR14)=30,29,33)))),FALSE)</f>
        <v>12</v>
      </c>
      <c r="E54" s="14">
        <f>VLOOKUP(TIME(HOUR(AO14),0,0),'PLAN Veic'!A37:AH60,(IF(MINUTE(AO14)=0,22,IF(MINUTE(AO14)=15,26,IF(MINUTE(AO14)=30,30,34)))),FALSE)+VLOOKUP(TIME(HOUR(AP14),0,0),'PLAN Veic'!A37:AH60,(IF(MINUTE(AP14)=0,22,IF(MINUTE(AP14)=15,26,IF(MINUTE(AP14)=30,30,34)))),FALSE)+VLOOKUP(TIME(HOUR(AQ14),0,0),'PLAN Veic'!A37:AH60,(IF(MINUTE(AQ14)=0,22,IF(MINUTE(AQ14)=15,26,IF(MINUTE(AQ14)=30,30,34)))),FALSE)+VLOOKUP(TIME(HOUR(AR14),0,0),'PLAN Veic'!A37:AH60,(IF(MINUTE(AR14)=0,22,IF(MINUTE(AR14)=15,26,IF(MINUTE(AR14)=30,30,34)))),FALSE)</f>
        <v>142</v>
      </c>
      <c r="F54" s="226">
        <f t="shared" si="8"/>
        <v>3199</v>
      </c>
      <c r="G54" s="240">
        <f t="shared" si="9"/>
        <v>2803.6</v>
      </c>
      <c r="H54" s="229">
        <f t="shared" si="10"/>
        <v>4.8140043763676151E-2</v>
      </c>
      <c r="I54" s="146">
        <f>IFERROR(F54/(4*(MAX(VLOOKUP(TIME(HOUR(AO14),0,0),Totais!A13:AE36,(IF(MINUTE(AO14)=0,28,IF(MINUTE(AO14)=15,29,IF(MINUTE(AO14)=30,30,31)))),FALSE),VLOOKUP(TIME(HOUR(AP14),0,0),Totais!A13:AE36,(IF(MINUTE(AP14)=0,28,IF(MINUTE(AP14)=15,29,IF(MINUTE(AP14)=30,30,31)))),FALSE),VLOOKUP(TIME(HOUR(AQ14),0,0),Totais!A13:AE36,(IF(MINUTE(AQ14)=0,28,IF(MINUTE(AQ14)=15,29,IF(MINUTE(AQ14)=30,30,31)))),FALSE),VLOOKUP(TIME(HOUR(AR14),0,0),Totais!A13:AE36,(IF(MINUTE(AR14)=0,28,IF(MINUTE(AR14)=15,29,IF(MINUTE(AR14)=30,30,31)))),FALSE)))),0)</f>
        <v>0.88762486126526086</v>
      </c>
      <c r="J54" s="14">
        <f>SUM('PLAN Veic'!S37:S60,'PLAN Veic'!W37:W60,'PLAN Veic'!AA37:AA60,'PLAN Veic'!AE37:AE60)</f>
        <v>5439</v>
      </c>
      <c r="K54" s="14">
        <f>SUM('PLAN Veic'!T37:T60,'PLAN Veic'!X37:X60,'PLAN Veic'!AB37:AB60,'PLAN Veic'!AF37:AF60)</f>
        <v>28453</v>
      </c>
      <c r="L54" s="14">
        <f>SUM('PLAN Veic'!U37:U60,'PLAN Veic'!Y37:Y60,'PLAN Veic'!AC37:AC60,'PLAN Veic'!AG37:AG60)</f>
        <v>253</v>
      </c>
      <c r="M54" s="14">
        <f>SUM('PLAN Veic'!V37:V60,'PLAN Veic'!Z37:Z60,'PLAN Veic'!AD37:AD60,'PLAN Veic'!AH37:AH60)</f>
        <v>3485</v>
      </c>
      <c r="N54" s="14">
        <f t="shared" si="11"/>
        <v>37630</v>
      </c>
      <c r="O54" s="16">
        <f t="shared" si="12"/>
        <v>37723.869999999995</v>
      </c>
      <c r="P54" s="190">
        <f t="shared" si="13"/>
        <v>9.9335636460271062E-2</v>
      </c>
      <c r="R54" s="186" t="s">
        <v>42</v>
      </c>
      <c r="S54" s="14">
        <f>VLOOKUP(TIME(HOUR(AO15),0,0),'PLAN Veic'!A37:AH60,(IF(MINUTE(AO15)=0,19,IF(MINUTE(AO15)=15,23,IF(MINUTE(AO15)=30,27,31)))),FALSE)+VLOOKUP(TIME(HOUR(AP15),0,0),'PLAN Veic'!A37:AH60,(IF(MINUTE(AP15)=0,19,IF(MINUTE(AP15)=15,23,IF(MINUTE(AP15)=30,27,31)))),FALSE)+VLOOKUP(TIME(HOUR(AQ15),0,0),'PLAN Veic'!A37:AH60,(IF(MINUTE(AQ15)=0,19,IF(MINUTE(AQ15)=15,23,IF(MINUTE(AQ15)=30,27,31)))),FALSE)+VLOOKUP(TIME(HOUR(AR15),0,0),'PLAN Veic'!A37:AH60,(IF(MINUTE(AR15)=0,19,IF(MINUTE(AR15)=15,23,IF(MINUTE(AR15)=30,27,31)))),FALSE)</f>
        <v>820</v>
      </c>
      <c r="T54" s="14">
        <f>VLOOKUP(TIME(HOUR(AO15),0,0),'PLAN Veic'!A37:AH60,(IF(MINUTE(AO15)=0,20,IF(MINUTE(AO15)=15,24,IF(MINUTE(AO15)=30,28,32)))),FALSE)+VLOOKUP(TIME(HOUR(AP15),0,0),'PLAN Veic'!A37:AH60,(IF(MINUTE(AP15)=0,20,IF(MINUTE(AP15)=15,24,IF(MINUTE(AP15)=30,28,32)))),FALSE)+VLOOKUP(TIME(HOUR(AQ15),0,0),'PLAN Veic'!A37:AH60,(IF(MINUTE(AQ15)=0,20,IF(MINUTE(AQ15)=15,24,IF(MINUTE(AQ15)=30,28,32)))),FALSE)+VLOOKUP(TIME(HOUR(AR15),0,0),'PLAN Veic'!A37:AH60,(IF(MINUTE(AR15)=0,20,IF(MINUTE(AR15)=15,24,IF(MINUTE(AR15)=30,28,32)))),FALSE)</f>
        <v>2225</v>
      </c>
      <c r="U54" s="14">
        <f>VLOOKUP(TIME(HOUR(AO15),0,0),'PLAN Veic'!A37:AH60,(IF(MINUTE(AO15)=0,21,IF(MINUTE(AO15)=15,25,IF(MINUTE(AO15)=30,29,33)))),FALSE)+VLOOKUP(TIME(HOUR(AP15),0,0),'PLAN Veic'!A37:AH60,(IF(MINUTE(AP15)=0,21,IF(MINUTE(AP15)=15,25,IF(MINUTE(AP15)=30,29,33)))),FALSE)+VLOOKUP(TIME(HOUR(AQ15),0,0),'PLAN Veic'!A37:AH60,(IF(MINUTE(AQ15)=0,21,IF(MINUTE(AQ15)=15,25,IF(MINUTE(AQ15)=30,29,33)))),FALSE)+VLOOKUP(TIME(HOUR(AR15),0,0),'PLAN Veic'!A37:AH60,(IF(MINUTE(AR15)=0,21,IF(MINUTE(AR15)=15,25,IF(MINUTE(AR15)=30,29,33)))),FALSE)</f>
        <v>12</v>
      </c>
      <c r="V54" s="14">
        <f>VLOOKUP(TIME(HOUR(AO15),0,0),'PLAN Veic'!A37:AH60,(IF(MINUTE(AO15)=0,22,IF(MINUTE(AO15)=15,26,IF(MINUTE(AO15)=30,30,34)))),FALSE)+VLOOKUP(TIME(HOUR(AP15),0,0),'PLAN Veic'!A37:AH60,(IF(MINUTE(AP15)=0,22,IF(MINUTE(AP15)=15,26,IF(MINUTE(AP15)=30,30,34)))),FALSE)+VLOOKUP(TIME(HOUR(AQ15),0,0),'PLAN Veic'!A37:AH60,(IF(MINUTE(AQ15)=0,22,IF(MINUTE(AQ15)=15,26,IF(MINUTE(AQ15)=30,30,34)))),FALSE)+VLOOKUP(TIME(HOUR(AR15),0,0),'PLAN Veic'!A37:AH60,(IF(MINUTE(AR15)=0,22,IF(MINUTE(AR15)=15,26,IF(MINUTE(AR15)=30,30,34)))),FALSE)</f>
        <v>142</v>
      </c>
      <c r="W54" s="226">
        <f t="shared" si="14"/>
        <v>3199</v>
      </c>
      <c r="X54" s="240">
        <f t="shared" si="15"/>
        <v>2803.6</v>
      </c>
      <c r="Y54" s="229">
        <f t="shared" si="16"/>
        <v>4.8140043763676151E-2</v>
      </c>
      <c r="Z54" s="146">
        <f>IFERROR(W54/(4*(MAX(VLOOKUP(TIME(HOUR(AO15),0,0),Totais!A13:AE36,(IF(MINUTE(AO15)=0,28,IF(MINUTE(AO15)=15,29,IF(MINUTE(AO15)=30,30,31)))),FALSE),VLOOKUP(TIME(HOUR(AP15),0,0),Totais!A13:AE36,(IF(MINUTE(AP15)=0,28,IF(MINUTE(AP15)=15,29,IF(MINUTE(AP15)=30,30,31)))),FALSE),VLOOKUP(TIME(HOUR(AQ15),0,0),Totais!A13:AE36,(IF(MINUTE(AQ15)=0,28,IF(MINUTE(AQ15)=15,29,IF(MINUTE(AQ15)=30,30,31)))),FALSE),VLOOKUP(TIME(HOUR(AR15),0,0),Totais!A13:AE36,(IF(MINUTE(AR15)=0,28,IF(MINUTE(AR15)=15,29,IF(MINUTE(AR15)=30,30,31)))),FALSE)))),0)</f>
        <v>0.88762486126526086</v>
      </c>
      <c r="AA54" s="14">
        <f>SUM('PLAN Veic'!S37:S48,'PLAN Veic'!W37:W48,'PLAN Veic'!AA37:AA48,'PLAN Veic'!AE37:AE48)</f>
        <v>3392</v>
      </c>
      <c r="AB54" s="14">
        <f>SUM('PLAN Veic'!T37:T48,'PLAN Veic'!X37:X48,'PLAN Veic'!AB37:AB48,'PLAN Veic'!AF37:AF48)</f>
        <v>13474</v>
      </c>
      <c r="AC54" s="14">
        <f>SUM('PLAN Veic'!U37:U48,'PLAN Veic'!Y37:Y48,'PLAN Veic'!AC37:AC48,'PLAN Veic'!AG37:AG48)</f>
        <v>124</v>
      </c>
      <c r="AD54" s="14">
        <f>SUM('PLAN Veic'!V37:V48,'PLAN Veic'!Z37:Z48,'PLAN Veic'!AD37:AD48,'PLAN Veic'!AH37:AH48)</f>
        <v>1798</v>
      </c>
      <c r="AE54" s="14">
        <f t="shared" si="17"/>
        <v>18788</v>
      </c>
      <c r="AF54" s="16">
        <f t="shared" si="18"/>
        <v>18437.36</v>
      </c>
      <c r="AG54" s="190">
        <f t="shared" si="19"/>
        <v>0.10229934000425804</v>
      </c>
      <c r="AI54" s="186" t="s">
        <v>42</v>
      </c>
      <c r="AJ54" s="14">
        <f>VLOOKUP(TIME(HOUR(AO16),0,0),'PLAN Veic'!A37:AH60,(IF(MINUTE(AO16)=0,19,IF(MINUTE(AO16)=15,23,IF(MINUTE(AO16)=30,27,31)))),FALSE)+VLOOKUP(TIME(HOUR(AP16),0,0),'PLAN Veic'!A37:AH60,(IF(MINUTE(AP16)=0,19,IF(MINUTE(AP16)=15,23,IF(MINUTE(AP16)=30,27,31)))),FALSE)+VLOOKUP(TIME(HOUR(AQ16),0,0),'PLAN Veic'!A37:AH60,(IF(MINUTE(AQ16)=0,19,IF(MINUTE(AQ16)=15,23,IF(MINUTE(AQ16)=30,27,31)))),FALSE)+VLOOKUP(TIME(HOUR(AR16),0,0),'PLAN Veic'!A37:AH60,(IF(MINUTE(AR16)=0,19,IF(MINUTE(AR16)=15,23,IF(MINUTE(AR16)=30,27,31)))),FALSE)</f>
        <v>222</v>
      </c>
      <c r="AK54" s="14">
        <f>VLOOKUP(TIME(HOUR(AO16),0,0),'PLAN Veic'!A37:AH60,(IF(MINUTE(AO16)=0,20,IF(MINUTE(AO16)=15,24,IF(MINUTE(AO16)=30,28,32)))),FALSE)+VLOOKUP(TIME(HOUR(AP16),0,0),'PLAN Veic'!A37:AH60,(IF(MINUTE(AP16)=0,20,IF(MINUTE(AP16)=15,24,IF(MINUTE(AP16)=30,28,32)))),FALSE)+VLOOKUP(TIME(HOUR(AQ16),0,0),'PLAN Veic'!A37:AH60,(IF(MINUTE(AQ16)=0,20,IF(MINUTE(AQ16)=15,24,IF(MINUTE(AQ16)=30,28,32)))),FALSE)+VLOOKUP(TIME(HOUR(AR16),0,0),'PLAN Veic'!A37:AH60,(IF(MINUTE(AR16)=0,20,IF(MINUTE(AR16)=15,24,IF(MINUTE(AR16)=30,28,32)))),FALSE)</f>
        <v>1554</v>
      </c>
      <c r="AL54" s="14">
        <f>VLOOKUP(TIME(HOUR(AO16),0,0),'PLAN Veic'!A37:AH60,(IF(MINUTE(AO16)=0,21,IF(MINUTE(AO16)=15,25,IF(MINUTE(AO16)=30,29,33)))),FALSE)+VLOOKUP(TIME(HOUR(AP16),0,0),'PLAN Veic'!A37:AH60,(IF(MINUTE(AP16)=0,21,IF(MINUTE(AP16)=15,25,IF(MINUTE(AP16)=30,29,33)))),FALSE)+VLOOKUP(TIME(HOUR(AQ16),0,0),'PLAN Veic'!A37:AH60,(IF(MINUTE(AQ16)=0,21,IF(MINUTE(AQ16)=15,25,IF(MINUTE(AQ16)=30,29,33)))),FALSE)+VLOOKUP(TIME(HOUR(AR16),0,0),'PLAN Veic'!A37:AH60,(IF(MINUTE(AR16)=0,21,IF(MINUTE(AR16)=15,25,IF(MINUTE(AR16)=30,29,33)))),FALSE)</f>
        <v>6</v>
      </c>
      <c r="AM54" s="14">
        <f>VLOOKUP(TIME(HOUR(AO16),0,0),'PLAN Veic'!A37:AH60,(IF(MINUTE(AO16)=0,22,IF(MINUTE(AO16)=15,26,IF(MINUTE(AO16)=30,30,34)))),FALSE)+VLOOKUP(TIME(HOUR(AP16),0,0),'PLAN Veic'!A37:AH60,(IF(MINUTE(AP16)=0,22,IF(MINUTE(AP16)=15,26,IF(MINUTE(AP16)=30,30,34)))),FALSE)+VLOOKUP(TIME(HOUR(AQ16),0,0),'PLAN Veic'!A37:AH60,(IF(MINUTE(AQ16)=0,22,IF(MINUTE(AQ16)=15,26,IF(MINUTE(AQ16)=30,30,34)))),FALSE)+VLOOKUP(TIME(HOUR(AR16),0,0),'PLAN Veic'!A37:AH60,(IF(MINUTE(AR16)=0,22,IF(MINUTE(AR16)=15,26,IF(MINUTE(AR16)=30,30,34)))),FALSE)</f>
        <v>113</v>
      </c>
      <c r="AN54" s="226">
        <f t="shared" si="20"/>
        <v>1895</v>
      </c>
      <c r="AO54" s="240">
        <f t="shared" si="21"/>
        <v>1865.26</v>
      </c>
      <c r="AP54" s="229">
        <f t="shared" si="22"/>
        <v>6.2796833773087077E-2</v>
      </c>
      <c r="AQ54" s="146">
        <f>IFERROR(AN54/(4*(MAX(VLOOKUP(TIME(HOUR(AO16),0,0),Totais!A13:AE36,(IF(MINUTE(AO16)=0,28,IF(MINUTE(AO16)=15,29,IF(MINUTE(AO16)=30,30,31)))),FALSE),VLOOKUP(TIME(HOUR(AP16),0,0),Totais!A13:AE36,(IF(MINUTE(AP16)=0,28,IF(MINUTE(AP16)=15,29,IF(MINUTE(AP16)=30,30,31)))),FALSE),VLOOKUP(TIME(HOUR(AQ16),0,0),Totais!A13:AE36,(IF(MINUTE(AQ16)=0,28,IF(MINUTE(AQ16)=15,29,IF(MINUTE(AQ16)=30,30,31)))),FALSE),VLOOKUP(TIME(HOUR(AR16),0,0),Totais!A13:AE36,(IF(MINUTE(AR16)=0,28,IF(MINUTE(AR16)=15,29,IF(MINUTE(AR16)=30,30,31)))),FALSE)))),0)</f>
        <v>0.97680412371134018</v>
      </c>
      <c r="AR54" s="14">
        <f>SUM('PLAN Veic'!S49:S60,'PLAN Veic'!W49:W60,'PLAN Veic'!AA49:AA60,'PLAN Veic'!AE49:AE60)</f>
        <v>2047</v>
      </c>
      <c r="AS54" s="14">
        <f>SUM('PLAN Veic'!T49:T60,'PLAN Veic'!X49:X60,'PLAN Veic'!AB49:AB60,'PLAN Veic'!AF49:AF60)</f>
        <v>14979</v>
      </c>
      <c r="AT54" s="14">
        <f>SUM('PLAN Veic'!U49:U60,'PLAN Veic'!Y49:Y60,'PLAN Veic'!AC49:AC60,'PLAN Veic'!AG49:AG60)</f>
        <v>129</v>
      </c>
      <c r="AU54" s="14">
        <f>SUM('PLAN Veic'!V49:V60,'PLAN Veic'!Z49:Z60,'PLAN Veic'!AD49:AD60,'PLAN Veic'!AH49:AH60)</f>
        <v>1687</v>
      </c>
      <c r="AV54" s="14">
        <f t="shared" si="23"/>
        <v>18842</v>
      </c>
      <c r="AW54" s="16">
        <f t="shared" si="24"/>
        <v>19286.510000000002</v>
      </c>
      <c r="AX54" s="190">
        <f t="shared" si="25"/>
        <v>9.6380426706294445E-2</v>
      </c>
      <c r="AZ54" s="244"/>
    </row>
    <row r="55" spans="1:52" x14ac:dyDescent="0.2">
      <c r="A55" s="188" t="s">
        <v>43</v>
      </c>
      <c r="B55" s="26">
        <f>VLOOKUP(TIME(HOUR(AO14),0,0),'PLAN Veic'!A37:AX60,(IF(MINUTE(AO14)=0,35,IF(MINUTE(AO14)=15,39,IF(MINUTE(AO14)=30,43,47)))),FALSE)+VLOOKUP(TIME(HOUR(AP14),0,0),'PLAN Veic'!A37:AX60,(IF(MINUTE(AP14)=0,35,IF(MINUTE(AP14)=15,39,IF(MINUTE(AP14)=30,43,47)))),FALSE)+VLOOKUP(TIME(HOUR(AQ14),0,0),'PLAN Veic'!A37:AX60,(IF(MINUTE(AQ14)=0,35,IF(MINUTE(AQ14)=15,39,IF(MINUTE(AQ14)=30,43,47)))),FALSE)+VLOOKUP(TIME(HOUR(AR14),0,0),'PLAN Veic'!A37:AX60,(IF(MINUTE(AR14)=0,35,IF(MINUTE(AR14)=15,39,IF(MINUTE(AR14)=30,43,47)))),FALSE)</f>
        <v>223</v>
      </c>
      <c r="C55" s="26">
        <f>VLOOKUP(TIME(HOUR(AO14),0,0),'PLAN Veic'!A37:AX60,(IF(MINUTE(AO14)=0,36,IF(MINUTE(AO14)=15,40,IF(MINUTE(AO14)=30,44,48)))),FALSE)+VLOOKUP(TIME(HOUR(AP14),0,0),'PLAN Veic'!A37:AX60,(IF(MINUTE(AP14)=0,36,IF(MINUTE(AP14)=15,40,IF(MINUTE(AP14)=30,44,48)))),FALSE)+VLOOKUP(TIME(HOUR(AQ14),0,0),'PLAN Veic'!A37:AX60,(IF(MINUTE(AQ14)=0,36,IF(MINUTE(AQ14)=15,40,IF(MINUTE(AQ14)=30,44,48)))),FALSE)+VLOOKUP(TIME(HOUR(AR14),0,0),'PLAN Veic'!A37:AX60,(IF(MINUTE(AR14)=0,36,IF(MINUTE(AR14)=15,40,IF(MINUTE(AR14)=30,44,48)))),FALSE)</f>
        <v>1617</v>
      </c>
      <c r="D55" s="26">
        <f>VLOOKUP(TIME(HOUR(AO14),0,0),'PLAN Veic'!A37:AX60,(IF(MINUTE(AO14)=0,37,IF(MINUTE(AO14)=15,41,IF(MINUTE(AO14)=30,45,49)))),FALSE)+VLOOKUP(TIME(HOUR(AP14),0,0),'PLAN Veic'!A37:AX60,(IF(MINUTE(AP14)=0,37,IF(MINUTE(AP14)=15,41,IF(MINUTE(AP14)=30,45,49)))),FALSE)+VLOOKUP(TIME(HOUR(AQ14),0,0),'PLAN Veic'!A37:AX60,(IF(MINUTE(AQ14)=0,37,IF(MINUTE(AQ14)=15,41,IF(MINUTE(AQ14)=30,45,49)))),FALSE)+VLOOKUP(TIME(HOUR(AR14),0,0),'PLAN Veic'!A37:AX60,(IF(MINUTE(AR14)=0,37,IF(MINUTE(AR14)=15,41,IF(MINUTE(AR14)=30,45,49)))),FALSE)</f>
        <v>12</v>
      </c>
      <c r="E55" s="26">
        <f>VLOOKUP(TIME(HOUR(AO14),0,0),'PLAN Veic'!A37:AX60,(IF(MINUTE(AO14)=0,38,IF(MINUTE(AO14)=15,42,IF(MINUTE(AO14)=30,46,50)))),FALSE)+VLOOKUP(TIME(HOUR(AP14),0,0),'PLAN Veic'!A37:AX60,(IF(MINUTE(AP14)=0,38,IF(MINUTE(AP14)=15,42,IF(MINUTE(AP14)=30,46,50)))),FALSE)+VLOOKUP(TIME(HOUR(AQ14),0,0),'PLAN Veic'!A37:AX60,(IF(MINUTE(AQ14)=0,38,IF(MINUTE(AQ14)=15,42,IF(MINUTE(AQ14)=30,46,50)))),FALSE)+VLOOKUP(TIME(HOUR(AR14),0,0),'PLAN Veic'!A37:AX60,(IF(MINUTE(AR14)=0,38,IF(MINUTE(AR14)=15,42,IF(MINUTE(AR14)=30,46,50)))),FALSE)</f>
        <v>82</v>
      </c>
      <c r="F55" s="252">
        <f t="shared" si="8"/>
        <v>1934</v>
      </c>
      <c r="G55" s="232">
        <f t="shared" si="9"/>
        <v>1878.59</v>
      </c>
      <c r="H55" s="228">
        <f t="shared" si="10"/>
        <v>4.8603929679420892E-2</v>
      </c>
      <c r="I55" s="145">
        <f>IFERROR(F55/(4*(MAX(VLOOKUP(TIME(HOUR(AO14),0,0),Totais!A13:AJ36,(IF(MINUTE(AO14)=0,33,IF(MINUTE(AO14)=15,34,IF(MINUTE(AO14)=30,35,36)))),FALSE),VLOOKUP(TIME(HOUR(AP14),0,0),Totais!A13:AJ36,(IF(MINUTE(AP14)=0,33,IF(MINUTE(AP14)=15,34,IF(MINUTE(AP14)=30,35,36)))),FALSE),VLOOKUP(TIME(HOUR(AQ14),0,0),Totais!A13:AJ36,(IF(MINUTE(AQ14)=0,33,IF(MINUTE(AQ14)=15,34,IF(MINUTE(AQ14)=30,35,36)))),FALSE),VLOOKUP(TIME(HOUR(AR14),0,0),Totais!A13:AJ36,(IF(MINUTE(AR14)=0,33,IF(MINUTE(AR14)=15,34,IF(MINUTE(AR14)=30,35,36)))),FALSE)))),0)</f>
        <v>0.87432188065099459</v>
      </c>
      <c r="J55" s="15">
        <f>SUM('PLAN Veic'!AI37:AI60,'PLAN Veic'!AM37:AM60,'PLAN Veic'!AQ37:AQ60,'PLAN Veic'!AU37:AU60)</f>
        <v>3690</v>
      </c>
      <c r="K55" s="15">
        <f>SUM('PLAN Veic'!AJ37:AJ60,'PLAN Veic'!AN37:AN60,'PLAN Veic'!AR37:AR60,'PLAN Veic'!AV37:AV60)</f>
        <v>28267</v>
      </c>
      <c r="L55" s="15">
        <f>SUM('PLAN Veic'!AK37:AK60,'PLAN Veic'!AO37:AO60,'PLAN Veic'!AS37:AS60,'PLAN Veic'!AW37:AW60)</f>
        <v>223</v>
      </c>
      <c r="M55" s="15">
        <f>SUM('PLAN Veic'!AL37:AL60,'PLAN Veic'!AP37:AP60,'PLAN Veic'!AT37:AT60,'PLAN Veic'!AX37:AX60)</f>
        <v>1739</v>
      </c>
      <c r="N55" s="34">
        <f t="shared" si="11"/>
        <v>33919</v>
      </c>
      <c r="O55" s="35">
        <f t="shared" si="12"/>
        <v>33408.699999999997</v>
      </c>
      <c r="P55" s="189">
        <f t="shared" si="13"/>
        <v>5.7843686429434833E-2</v>
      </c>
      <c r="R55" s="188" t="s">
        <v>43</v>
      </c>
      <c r="S55" s="26">
        <f>VLOOKUP(TIME(HOUR(AO15),0,0),'PLAN Veic'!A37:AX60,(IF(MINUTE(AO15)=0,35,IF(MINUTE(AO15)=15,39,IF(MINUTE(AO15)=30,43,47)))),FALSE)+VLOOKUP(TIME(HOUR(AP15),0,0),'PLAN Veic'!A37:AX60,(IF(MINUTE(AP15)=0,35,IF(MINUTE(AP15)=15,39,IF(MINUTE(AP15)=30,43,47)))),FALSE)+VLOOKUP(TIME(HOUR(AQ15),0,0),'PLAN Veic'!A37:AX60,(IF(MINUTE(AQ15)=0,35,IF(MINUTE(AQ15)=15,39,IF(MINUTE(AQ15)=30,43,47)))),FALSE)+VLOOKUP(TIME(HOUR(AR15),0,0),'PLAN Veic'!A37:AX60,(IF(MINUTE(AR15)=0,35,IF(MINUTE(AR15)=15,39,IF(MINUTE(AR15)=30,43,47)))),FALSE)</f>
        <v>223</v>
      </c>
      <c r="T55" s="26">
        <f>VLOOKUP(TIME(HOUR(AO15),0,0),'PLAN Veic'!A37:AX60,(IF(MINUTE(AO15)=0,36,IF(MINUTE(AO15)=15,40,IF(MINUTE(AO15)=30,44,48)))),FALSE)+VLOOKUP(TIME(HOUR(AP15),0,0),'PLAN Veic'!A37:AX60,(IF(MINUTE(AP15)=0,36,IF(MINUTE(AP15)=15,40,IF(MINUTE(AP15)=30,44,48)))),FALSE)+VLOOKUP(TIME(HOUR(AQ15),0,0),'PLAN Veic'!A37:AX60,(IF(MINUTE(AQ15)=0,36,IF(MINUTE(AQ15)=15,40,IF(MINUTE(AQ15)=30,44,48)))),FALSE)+VLOOKUP(TIME(HOUR(AR15),0,0),'PLAN Veic'!A37:AX60,(IF(MINUTE(AR15)=0,36,IF(MINUTE(AR15)=15,40,IF(MINUTE(AR15)=30,44,48)))),FALSE)</f>
        <v>1617</v>
      </c>
      <c r="U55" s="26">
        <f>VLOOKUP(TIME(HOUR(AO15),0,0),'PLAN Veic'!A37:AX60,(IF(MINUTE(AO15)=0,37,IF(MINUTE(AO15)=15,41,IF(MINUTE(AO15)=30,45,49)))),FALSE)+VLOOKUP(TIME(HOUR(AP15),0,0),'PLAN Veic'!A37:AX60,(IF(MINUTE(AP15)=0,37,IF(MINUTE(AP15)=15,41,IF(MINUTE(AP15)=30,45,49)))),FALSE)+VLOOKUP(TIME(HOUR(AQ15),0,0),'PLAN Veic'!A37:AX60,(IF(MINUTE(AQ15)=0,37,IF(MINUTE(AQ15)=15,41,IF(MINUTE(AQ15)=30,45,49)))),FALSE)+VLOOKUP(TIME(HOUR(AR15),0,0),'PLAN Veic'!A37:AX60,(IF(MINUTE(AR15)=0,37,IF(MINUTE(AR15)=15,41,IF(MINUTE(AR15)=30,45,49)))),FALSE)</f>
        <v>12</v>
      </c>
      <c r="V55" s="26">
        <f>VLOOKUP(TIME(HOUR(AO15),0,0),'PLAN Veic'!A37:AX60,(IF(MINUTE(AO15)=0,38,IF(MINUTE(AO15)=15,42,IF(MINUTE(AO15)=30,46,50)))),FALSE)+VLOOKUP(TIME(HOUR(AP15),0,0),'PLAN Veic'!A37:AX60,(IF(MINUTE(AP15)=0,38,IF(MINUTE(AP15)=15,42,IF(MINUTE(AP15)=30,46,50)))),FALSE)+VLOOKUP(TIME(HOUR(AQ15),0,0),'PLAN Veic'!A37:AX60,(IF(MINUTE(AQ15)=0,38,IF(MINUTE(AQ15)=15,42,IF(MINUTE(AQ15)=30,46,50)))),FALSE)+VLOOKUP(TIME(HOUR(AR15),0,0),'PLAN Veic'!A37:AX60,(IF(MINUTE(AR15)=0,38,IF(MINUTE(AR15)=15,42,IF(MINUTE(AR15)=30,46,50)))),FALSE)</f>
        <v>82</v>
      </c>
      <c r="W55" s="252">
        <f t="shared" si="14"/>
        <v>1934</v>
      </c>
      <c r="X55" s="232">
        <f t="shared" si="15"/>
        <v>1878.59</v>
      </c>
      <c r="Y55" s="228">
        <f t="shared" si="16"/>
        <v>4.8603929679420892E-2</v>
      </c>
      <c r="Z55" s="145">
        <f>IFERROR(W55/(4*(MAX(VLOOKUP(TIME(HOUR(AO15),0,0),Totais!A13:AJ36,(IF(MINUTE(AO15)=0,33,IF(MINUTE(AO15)=15,34,IF(MINUTE(AO15)=30,35,36)))),FALSE),VLOOKUP(TIME(HOUR(AP15),0,0),Totais!A13:AJ36,(IF(MINUTE(AP15)=0,33,IF(MINUTE(AP15)=15,34,IF(MINUTE(AP15)=30,35,36)))),FALSE),VLOOKUP(TIME(HOUR(AQ15),0,0),Totais!A13:AJ36,(IF(MINUTE(AQ15)=0,33,IF(MINUTE(AQ15)=15,34,IF(MINUTE(AQ15)=30,35,36)))),FALSE),VLOOKUP(TIME(HOUR(AR15),0,0),Totais!A13:AJ36,(IF(MINUTE(AR15)=0,33,IF(MINUTE(AR15)=15,34,IF(MINUTE(AR15)=30,35,36)))),FALSE)))),0)</f>
        <v>0.87432188065099459</v>
      </c>
      <c r="AA55" s="15">
        <f>SUM('PLAN Veic'!AI37:AI48,'PLAN Veic'!AM37:AM48,'PLAN Veic'!AQ37:AQ48,'PLAN Veic'!AU37:AU48)</f>
        <v>1234</v>
      </c>
      <c r="AB55" s="15">
        <f>SUM('PLAN Veic'!AJ37:AJ48,'PLAN Veic'!AN37:AN48,'PLAN Veic'!AR37:AR48,'PLAN Veic'!AV37:AV48)</f>
        <v>9842</v>
      </c>
      <c r="AC55" s="15">
        <f>SUM('PLAN Veic'!AK37:AK48,'PLAN Veic'!AO37:AO48,'PLAN Veic'!AS37:AS48,'PLAN Veic'!AW37:AW48)</f>
        <v>95</v>
      </c>
      <c r="AD55" s="15">
        <f>SUM('PLAN Veic'!AL37:AL48,'PLAN Veic'!AP37:AP48,'PLAN Veic'!AT37:AT48,'PLAN Veic'!AX37:AX48)</f>
        <v>788</v>
      </c>
      <c r="AE55" s="34">
        <f t="shared" si="17"/>
        <v>11959</v>
      </c>
      <c r="AF55" s="35">
        <f t="shared" si="18"/>
        <v>12015.22</v>
      </c>
      <c r="AG55" s="189">
        <f t="shared" si="19"/>
        <v>7.3835604983694292E-2</v>
      </c>
      <c r="AI55" s="188" t="s">
        <v>43</v>
      </c>
      <c r="AJ55" s="26">
        <f>VLOOKUP(TIME(HOUR(AO16),0,0),'PLAN Veic'!A37:AX60,(IF(MINUTE(AO16)=0,35,IF(MINUTE(AO16)=15,39,IF(MINUTE(AO16)=30,43,47)))),FALSE)+VLOOKUP(TIME(HOUR(AP16),0,0),'PLAN Veic'!A37:AX60,(IF(MINUTE(AP16)=0,35,IF(MINUTE(AP16)=15,39,IF(MINUTE(AP16)=30,43,47)))),FALSE)+VLOOKUP(TIME(HOUR(AQ16),0,0),'PLAN Veic'!A37:AX60,(IF(MINUTE(AQ16)=0,35,IF(MINUTE(AQ16)=15,39,IF(MINUTE(AQ16)=30,43,47)))),FALSE)+VLOOKUP(TIME(HOUR(AR16),0,0),'PLAN Veic'!A37:AX60,(IF(MINUTE(AR16)=0,35,IF(MINUTE(AR16)=15,39,IF(MINUTE(AR16)=30,43,47)))),FALSE)</f>
        <v>370</v>
      </c>
      <c r="AK55" s="26">
        <f>VLOOKUP(TIME(HOUR(AO16),0,0),'PLAN Veic'!A37:AX60,(IF(MINUTE(AO16)=0,36,IF(MINUTE(AO16)=15,40,IF(MINUTE(AO16)=30,44,48)))),FALSE)+VLOOKUP(TIME(HOUR(AP16),0,0),'PLAN Veic'!A37:AX60,(IF(MINUTE(AP16)=0,36,IF(MINUTE(AP16)=15,40,IF(MINUTE(AP16)=30,44,48)))),FALSE)+VLOOKUP(TIME(HOUR(AQ16),0,0),'PLAN Veic'!A37:AX60,(IF(MINUTE(AQ16)=0,36,IF(MINUTE(AQ16)=15,40,IF(MINUTE(AQ16)=30,44,48)))),FALSE)+VLOOKUP(TIME(HOUR(AR16),0,0),'PLAN Veic'!A37:AX60,(IF(MINUTE(AR16)=0,36,IF(MINUTE(AR16)=15,40,IF(MINUTE(AR16)=30,44,48)))),FALSE)</f>
        <v>1952</v>
      </c>
      <c r="AL55" s="26">
        <f>VLOOKUP(TIME(HOUR(AO16),0,0),'PLAN Veic'!A37:AX60,(IF(MINUTE(AO16)=0,37,IF(MINUTE(AO16)=15,41,IF(MINUTE(AO16)=30,45,49)))),FALSE)+VLOOKUP(TIME(HOUR(AP16),0,0),'PLAN Veic'!A37:AX60,(IF(MINUTE(AP16)=0,37,IF(MINUTE(AP16)=15,41,IF(MINUTE(AP16)=30,45,49)))),FALSE)+VLOOKUP(TIME(HOUR(AQ16),0,0),'PLAN Veic'!A37:AX60,(IF(MINUTE(AQ16)=0,37,IF(MINUTE(AQ16)=15,41,IF(MINUTE(AQ16)=30,45,49)))),FALSE)+VLOOKUP(TIME(HOUR(AR16),0,0),'PLAN Veic'!A37:AX60,(IF(MINUTE(AR16)=0,37,IF(MINUTE(AR16)=15,41,IF(MINUTE(AR16)=30,45,49)))),FALSE)</f>
        <v>13</v>
      </c>
      <c r="AM55" s="26">
        <f>VLOOKUP(TIME(HOUR(AO16),0,0),'PLAN Veic'!A37:AX60,(IF(MINUTE(AO16)=0,38,IF(MINUTE(AO16)=15,42,IF(MINUTE(AO16)=30,46,50)))),FALSE)+VLOOKUP(TIME(HOUR(AP16),0,0),'PLAN Veic'!A37:AX60,(IF(MINUTE(AP16)=0,38,IF(MINUTE(AP16)=15,42,IF(MINUTE(AP16)=30,46,50)))),FALSE)+VLOOKUP(TIME(HOUR(AQ16),0,0),'PLAN Veic'!A37:AX60,(IF(MINUTE(AQ16)=0,38,IF(MINUTE(AQ16)=15,42,IF(MINUTE(AQ16)=30,46,50)))),FALSE)+VLOOKUP(TIME(HOUR(AR16),0,0),'PLAN Veic'!A37:AX60,(IF(MINUTE(AR16)=0,38,IF(MINUTE(AR16)=15,42,IF(MINUTE(AR16)=30,46,50)))),FALSE)</f>
        <v>47</v>
      </c>
      <c r="AN55" s="252">
        <f t="shared" si="20"/>
        <v>2382</v>
      </c>
      <c r="AO55" s="232">
        <f t="shared" si="21"/>
        <v>2194.1</v>
      </c>
      <c r="AP55" s="228">
        <f t="shared" si="22"/>
        <v>2.5188916876574308E-2</v>
      </c>
      <c r="AQ55" s="145">
        <f>IFERROR(AN55/(4*(MAX(VLOOKUP(TIME(HOUR(AO16),0,0),Totais!A13:AJ36,(IF(MINUTE(AO16)=0,33,IF(MINUTE(AO16)=15,34,IF(MINUTE(AO16)=30,35,36)))),FALSE),VLOOKUP(TIME(HOUR(AP16),0,0),Totais!A13:AJ36,(IF(MINUTE(AP16)=0,33,IF(MINUTE(AP16)=15,34,IF(MINUTE(AP16)=30,35,36)))),FALSE),VLOOKUP(TIME(HOUR(AQ16),0,0),Totais!A13:AJ36,(IF(MINUTE(AQ16)=0,33,IF(MINUTE(AQ16)=15,34,IF(MINUTE(AQ16)=30,35,36)))),FALSE),VLOOKUP(TIME(HOUR(AR16),0,0),Totais!A13:AJ36,(IF(MINUTE(AR16)=0,33,IF(MINUTE(AR16)=15,34,IF(MINUTE(AR16)=30,35,36)))),FALSE)))),0)</f>
        <v>0.94674085850556444</v>
      </c>
      <c r="AR55" s="15">
        <f>SUM('PLAN Veic'!AI49:AI60,'PLAN Veic'!AM49:AM60,'PLAN Veic'!AQ49:AQ60,'PLAN Veic'!AU49:AU60)</f>
        <v>2456</v>
      </c>
      <c r="AS55" s="15">
        <f>SUM('PLAN Veic'!AJ49:AJ60,'PLAN Veic'!AN49:AN60,'PLAN Veic'!AR49:AR60,'PLAN Veic'!AV49:AV60)</f>
        <v>18425</v>
      </c>
      <c r="AT55" s="15">
        <f>SUM('PLAN Veic'!AK49:AK60,'PLAN Veic'!AO49:AO60,'PLAN Veic'!AS49:AS60,'PLAN Veic'!AW49:AW60)</f>
        <v>128</v>
      </c>
      <c r="AU55" s="15">
        <f>SUM('PLAN Veic'!AL49:AL60,'PLAN Veic'!AP49:AP60,'PLAN Veic'!AT49:AT60,'PLAN Veic'!AX49:AX60)</f>
        <v>951</v>
      </c>
      <c r="AV55" s="34">
        <f t="shared" si="23"/>
        <v>21960</v>
      </c>
      <c r="AW55" s="35">
        <f t="shared" si="24"/>
        <v>21393.48</v>
      </c>
      <c r="AX55" s="189">
        <f t="shared" si="25"/>
        <v>4.9134790528233149E-2</v>
      </c>
      <c r="AZ55" s="244"/>
    </row>
    <row r="56" spans="1:52" x14ac:dyDescent="0.2">
      <c r="A56" s="186" t="s">
        <v>44</v>
      </c>
      <c r="B56" s="14">
        <f>VLOOKUP(TIME(HOUR(AO14),0,0),'PLAN Veic'!A37:BN60,(IF(MINUTE(AO14)=0,51,IF(MINUTE(AO14)=15,55,IF(MINUTE(AO14)=30,59,63)))),FALSE)+VLOOKUP(TIME(HOUR(AP14),0,0),'PLAN Veic'!A37:BN60,(IF(MINUTE(AP14)=0,51,IF(MINUTE(AP14)=15,55,IF(MINUTE(AP14)=30,59,63)))),FALSE)+VLOOKUP(TIME(HOUR(AQ14),0,0),'PLAN Veic'!A37:BN60,(IF(MINUTE(AQ14)=0,51,IF(MINUTE(AQ14)=15,55,IF(MINUTE(AQ14)=30,59,63)))),FALSE)+VLOOKUP(TIME(HOUR(AR14),0,0),'PLAN Veic'!A37:BN60,(IF(MINUTE(AR14)=0,51,IF(MINUTE(AR14)=15,55,IF(MINUTE(AR14)=30,59,63)))),FALSE)</f>
        <v>201</v>
      </c>
      <c r="C56" s="14">
        <f>VLOOKUP(TIME(HOUR(AO14),0,0),'PLAN Veic'!A37:BN60,(IF(MINUTE(AO14)=0,52,IF(MINUTE(AO14)=15,56,IF(MINUTE(AO14)=30,60,64)))),FALSE)+VLOOKUP(TIME(HOUR(AP14),0,0),'PLAN Veic'!A37:BN60,(IF(MINUTE(AP14)=0,52,IF(MINUTE(AP14)=15,56,IF(MINUTE(AP14)=30,60,64)))),FALSE)+VLOOKUP(TIME(HOUR(AQ14),0,0),'PLAN Veic'!A37:BN60,(IF(MINUTE(AQ14)=0,52,IF(MINUTE(AQ14)=15,56,IF(MINUTE(AQ14)=30,60,64)))),FALSE)+VLOOKUP(TIME(HOUR(AR14),0,0),'PLAN Veic'!A37:BN60,(IF(MINUTE(AR14)=0,52,IF(MINUTE(AR14)=15,56,IF(MINUTE(AR14)=30,60,64)))),FALSE)</f>
        <v>1326</v>
      </c>
      <c r="D56" s="14">
        <f>VLOOKUP(TIME(HOUR(AO14),0,0),'PLAN Veic'!A37:BN60,(IF(MINUTE(AO14)=0,53,IF(MINUTE(AO14)=15,57,IF(MINUTE(AO14)=30,61,65)))),FALSE)+VLOOKUP(TIME(HOUR(AP14),0,0),'PLAN Veic'!A37:BN60,(IF(MINUTE(AP14)=0,53,IF(MINUTE(AP14)=15,57,IF(MINUTE(AP14)=30,61,65)))),FALSE)+VLOOKUP(TIME(HOUR(AQ14),0,0),'PLAN Veic'!A37:BN60,(IF(MINUTE(AQ14)=0,53,IF(MINUTE(AQ14)=15,57,IF(MINUTE(AQ14)=30,61,65)))),FALSE)+VLOOKUP(TIME(HOUR(AR14),0,0),'PLAN Veic'!A37:BN60,(IF(MINUTE(AR14)=0,53,IF(MINUTE(AR14)=15,57,IF(MINUTE(AR14)=30,61,65)))),FALSE)</f>
        <v>24</v>
      </c>
      <c r="E56" s="14">
        <f>VLOOKUP(TIME(HOUR(AO14),0,0),'PLAN Veic'!A37:BN60,(IF(MINUTE(AO14)=0,54,IF(MINUTE(AO14)=15,58,IF(MINUTE(AO14)=30,62,66)))),FALSE)+VLOOKUP(TIME(HOUR(AP14),0,0),'PLAN Veic'!A37:BN60,(IF(MINUTE(AP14)=0,54,IF(MINUTE(AP14)=15,58,IF(MINUTE(AP14)=30,62,66)))),FALSE)+VLOOKUP(TIME(HOUR(AQ14),0,0),'PLAN Veic'!A37:BN60,(IF(MINUTE(AQ14)=0,54,IF(MINUTE(AQ14)=15,58,IF(MINUTE(AQ14)=30,62,66)))),FALSE)+VLOOKUP(TIME(HOUR(AR14),0,0),'PLAN Veic'!A37:BN60,(IF(MINUTE(AR14)=0,54,IF(MINUTE(AR14)=15,58,IF(MINUTE(AR14)=30,62,66)))),FALSE)</f>
        <v>199</v>
      </c>
      <c r="F56" s="226">
        <f t="shared" si="8"/>
        <v>1750</v>
      </c>
      <c r="G56" s="240">
        <f t="shared" si="9"/>
        <v>1838.33</v>
      </c>
      <c r="H56" s="229">
        <f t="shared" si="10"/>
        <v>0.12742857142857142</v>
      </c>
      <c r="I56" s="146">
        <f>IFERROR(F56/(4*(MAX(VLOOKUP(TIME(HOUR(AO14),0,0),Totais!A13:AO36,(IF(MINUTE(AO14)=0,38,IF(MINUTE(AO14)=15,39,IF(MINUTE(AO14)=30,40,41)))),FALSE),VLOOKUP(TIME(HOUR(AP14),0,0),Totais!A13:AO36,(IF(MINUTE(AP14)=0,38,IF(MINUTE(AP14)=15,39,IF(MINUTE(AP14)=30,40,41)))),FALSE),VLOOKUP(TIME(HOUR(AQ14),0,0),Totais!A13:AO36,(IF(MINUTE(AQ14)=0,38,IF(MINUTE(AQ14)=15,39,IF(MINUTE(AQ14)=30,40,41)))),FALSE),VLOOKUP(TIME(HOUR(AR14),0,0),Totais!A13:AO36,(IF(MINUTE(AR14)=0,38,IF(MINUTE(AR14)=15,39,IF(MINUTE(AR14)=30,40,41)))),FALSE)))),0)</f>
        <v>0.85616438356164382</v>
      </c>
      <c r="J56" s="14">
        <f>SUM('PLAN Veic'!AY37:AY60,'PLAN Veic'!BC37:BC60,'PLAN Veic'!BG37:BG60,'PLAN Veic'!BK37:BK60)</f>
        <v>5884</v>
      </c>
      <c r="K56" s="14">
        <f>SUM('PLAN Veic'!AZ37:AZ60,'PLAN Veic'!BD37:BD60,'PLAN Veic'!BH37:BH60,'PLAN Veic'!BL37:BL60)</f>
        <v>29661</v>
      </c>
      <c r="L56" s="14">
        <f>SUM('PLAN Veic'!BA37:BA60,'PLAN Veic'!BE37:BE60,'PLAN Veic'!BI37:BI60,'PLAN Veic'!BM37:BM60)</f>
        <v>474</v>
      </c>
      <c r="M56" s="14">
        <f>SUM('PLAN Veic'!BB37:BB60,'PLAN Veic'!BF37:BF60,'PLAN Veic'!BJ37:BJ60,'PLAN Veic'!BN37:BN60)</f>
        <v>3813</v>
      </c>
      <c r="N56" s="14">
        <f t="shared" si="11"/>
        <v>39832</v>
      </c>
      <c r="O56" s="16">
        <f t="shared" si="12"/>
        <v>40176.720000000001</v>
      </c>
      <c r="P56" s="190">
        <f t="shared" si="13"/>
        <v>0.10762703354087166</v>
      </c>
      <c r="R56" s="186" t="s">
        <v>44</v>
      </c>
      <c r="S56" s="14">
        <f>VLOOKUP(TIME(HOUR(AO15),0,0),'PLAN Veic'!A37:BN60,(IF(MINUTE(AO15)=0,51,IF(MINUTE(AO15)=15,55,IF(MINUTE(AO15)=30,59,63)))),FALSE)+VLOOKUP(TIME(HOUR(AP15),0,0),'PLAN Veic'!A37:BN60,(IF(MINUTE(AP15)=0,51,IF(MINUTE(AP15)=15,55,IF(MINUTE(AP15)=30,59,63)))),FALSE)+VLOOKUP(TIME(HOUR(AQ15),0,0),'PLAN Veic'!A37:BN60,(IF(MINUTE(AQ15)=0,51,IF(MINUTE(AQ15)=15,55,IF(MINUTE(AQ15)=30,59,63)))),FALSE)+VLOOKUP(TIME(HOUR(AR15),0,0),'PLAN Veic'!A37:BN60,(IF(MINUTE(AR15)=0,51,IF(MINUTE(AR15)=15,55,IF(MINUTE(AR15)=30,59,63)))),FALSE)</f>
        <v>201</v>
      </c>
      <c r="T56" s="14">
        <f>VLOOKUP(TIME(HOUR(AO15),0,0),'PLAN Veic'!A37:BN60,(IF(MINUTE(AO15)=0,52,IF(MINUTE(AO15)=15,56,IF(MINUTE(AO15)=30,60,64)))),FALSE)+VLOOKUP(TIME(HOUR(AP15),0,0),'PLAN Veic'!A37:BN60,(IF(MINUTE(AP15)=0,52,IF(MINUTE(AP15)=15,56,IF(MINUTE(AP15)=30,60,64)))),FALSE)+VLOOKUP(TIME(HOUR(AQ15),0,0),'PLAN Veic'!A37:BN60,(IF(MINUTE(AQ15)=0,52,IF(MINUTE(AQ15)=15,56,IF(MINUTE(AQ15)=30,60,64)))),FALSE)+VLOOKUP(TIME(HOUR(AR15),0,0),'PLAN Veic'!A37:BN60,(IF(MINUTE(AR15)=0,52,IF(MINUTE(AR15)=15,56,IF(MINUTE(AR15)=30,60,64)))),FALSE)</f>
        <v>1326</v>
      </c>
      <c r="U56" s="14">
        <f>VLOOKUP(TIME(HOUR(AO15),0,0),'PLAN Veic'!A37:BN60,(IF(MINUTE(AO15)=0,53,IF(MINUTE(AO15)=15,57,IF(MINUTE(AO15)=30,61,65)))),FALSE)+VLOOKUP(TIME(HOUR(AP15),0,0),'PLAN Veic'!A37:BN60,(IF(MINUTE(AP15)=0,53,IF(MINUTE(AP15)=15,57,IF(MINUTE(AP15)=30,61,65)))),FALSE)+VLOOKUP(TIME(HOUR(AQ15),0,0),'PLAN Veic'!A37:BN60,(IF(MINUTE(AQ15)=0,53,IF(MINUTE(AQ15)=15,57,IF(MINUTE(AQ15)=30,61,65)))),FALSE)+VLOOKUP(TIME(HOUR(AR15),0,0),'PLAN Veic'!A37:BN60,(IF(MINUTE(AR15)=0,53,IF(MINUTE(AR15)=15,57,IF(MINUTE(AR15)=30,61,65)))),FALSE)</f>
        <v>24</v>
      </c>
      <c r="V56" s="14">
        <f>VLOOKUP(TIME(HOUR(AO15),0,0),'PLAN Veic'!A37:BN60,(IF(MINUTE(AO15)=0,54,IF(MINUTE(AO15)=15,58,IF(MINUTE(AO15)=30,62,66)))),FALSE)+VLOOKUP(TIME(HOUR(AP15),0,0),'PLAN Veic'!A37:BN60,(IF(MINUTE(AP15)=0,54,IF(MINUTE(AP15)=15,58,IF(MINUTE(AP15)=30,62,66)))),FALSE)+VLOOKUP(TIME(HOUR(AQ15),0,0),'PLAN Veic'!A37:BN60,(IF(MINUTE(AQ15)=0,54,IF(MINUTE(AQ15)=15,58,IF(MINUTE(AQ15)=30,62,66)))),FALSE)+VLOOKUP(TIME(HOUR(AR15),0,0),'PLAN Veic'!A37:BN60,(IF(MINUTE(AR15)=0,54,IF(MINUTE(AR15)=15,58,IF(MINUTE(AR15)=30,62,66)))),FALSE)</f>
        <v>199</v>
      </c>
      <c r="W56" s="226">
        <f t="shared" si="14"/>
        <v>1750</v>
      </c>
      <c r="X56" s="240">
        <f t="shared" si="15"/>
        <v>1838.33</v>
      </c>
      <c r="Y56" s="229">
        <f t="shared" si="16"/>
        <v>0.12742857142857142</v>
      </c>
      <c r="Z56" s="146">
        <f>IFERROR(W56/(4*(MAX(VLOOKUP(TIME(HOUR(AO15),0,0),Totais!A13:AO36,(IF(MINUTE(AO15)=0,38,IF(MINUTE(AO15)=15,39,IF(MINUTE(AO15)=30,40,41)))),FALSE),VLOOKUP(TIME(HOUR(AP15),0,0),Totais!A13:AO36,(IF(MINUTE(AP15)=0,38,IF(MINUTE(AP15)=15,39,IF(MINUTE(AP15)=30,40,41)))),FALSE),VLOOKUP(TIME(HOUR(AQ15),0,0),Totais!A13:AO36,(IF(MINUTE(AQ15)=0,38,IF(MINUTE(AQ15)=15,39,IF(MINUTE(AQ15)=30,40,41)))),FALSE),VLOOKUP(TIME(HOUR(AR15),0,0),Totais!A13:AO36,(IF(MINUTE(AR15)=0,38,IF(MINUTE(AR15)=15,39,IF(MINUTE(AR15)=30,40,41)))),FALSE)))),0)</f>
        <v>0.85616438356164382</v>
      </c>
      <c r="AA56" s="14">
        <f>SUM('PLAN Veic'!AY37:AY48,'PLAN Veic'!BC37:BC48,'PLAN Veic'!BG37:BG48,'PLAN Veic'!BK37:BK48)</f>
        <v>1508</v>
      </c>
      <c r="AB56" s="14">
        <f>SUM('PLAN Veic'!AZ37:AZ48,'PLAN Veic'!BD37:BD48,'PLAN Veic'!BH37:BH48,'PLAN Veic'!BL37:BL48)</f>
        <v>9833</v>
      </c>
      <c r="AC56" s="14">
        <f>SUM('PLAN Veic'!BA37:BA48,'PLAN Veic'!BE37:BE48,'PLAN Veic'!BI37:BI48,'PLAN Veic'!BM37:BM48)</f>
        <v>230</v>
      </c>
      <c r="AD56" s="14">
        <f>SUM('PLAN Veic'!BB37:BB48,'PLAN Veic'!BF37:BF48,'PLAN Veic'!BJ37:BJ48,'PLAN Veic'!BN37:BN48)</f>
        <v>1916</v>
      </c>
      <c r="AE56" s="14">
        <f t="shared" si="17"/>
        <v>13487</v>
      </c>
      <c r="AF56" s="16">
        <f t="shared" si="18"/>
        <v>14622.64</v>
      </c>
      <c r="AG56" s="190">
        <f t="shared" si="19"/>
        <v>0.15911618595684734</v>
      </c>
      <c r="AI56" s="186" t="s">
        <v>44</v>
      </c>
      <c r="AJ56" s="14">
        <f>VLOOKUP(TIME(HOUR(AO16),0,0),'PLAN Veic'!A37:BN60,(IF(MINUTE(AO16)=0,51,IF(MINUTE(AO16)=15,55,IF(MINUTE(AO16)=30,59,63)))),FALSE)+VLOOKUP(TIME(HOUR(AP16),0,0),'PLAN Veic'!A37:BN60,(IF(MINUTE(AP16)=0,51,IF(MINUTE(AP16)=15,55,IF(MINUTE(AP16)=30,59,63)))),FALSE)+VLOOKUP(TIME(HOUR(AQ16),0,0),'PLAN Veic'!A37:BN60,(IF(MINUTE(AQ16)=0,51,IF(MINUTE(AQ16)=15,55,IF(MINUTE(AQ16)=30,59,63)))),FALSE)+VLOOKUP(TIME(HOUR(AR16),0,0),'PLAN Veic'!A37:BN60,(IF(MINUTE(AR16)=0,51,IF(MINUTE(AR16)=15,55,IF(MINUTE(AR16)=30,59,63)))),FALSE)</f>
        <v>848</v>
      </c>
      <c r="AK56" s="14">
        <f>VLOOKUP(TIME(HOUR(AO16),0,0),'PLAN Veic'!A37:BN60,(IF(MINUTE(AO16)=0,52,IF(MINUTE(AO16)=15,56,IF(MINUTE(AO16)=30,60,64)))),FALSE)+VLOOKUP(TIME(HOUR(AP16),0,0),'PLAN Veic'!A37:BN60,(IF(MINUTE(AP16)=0,52,IF(MINUTE(AP16)=15,56,IF(MINUTE(AP16)=30,60,64)))),FALSE)+VLOOKUP(TIME(HOUR(AQ16),0,0),'PLAN Veic'!A37:BN60,(IF(MINUTE(AQ16)=0,52,IF(MINUTE(AQ16)=15,56,IF(MINUTE(AQ16)=30,60,64)))),FALSE)+VLOOKUP(TIME(HOUR(AR16),0,0),'PLAN Veic'!A37:BN60,(IF(MINUTE(AR16)=0,52,IF(MINUTE(AR16)=15,56,IF(MINUTE(AR16)=30,60,64)))),FALSE)</f>
        <v>1965</v>
      </c>
      <c r="AL56" s="14">
        <f>VLOOKUP(TIME(HOUR(AO16),0,0),'PLAN Veic'!A37:BN60,(IF(MINUTE(AO16)=0,53,IF(MINUTE(AO16)=15,57,IF(MINUTE(AO16)=30,61,65)))),FALSE)+VLOOKUP(TIME(HOUR(AP16),0,0),'PLAN Veic'!A37:BN60,(IF(MINUTE(AP16)=0,53,IF(MINUTE(AP16)=15,57,IF(MINUTE(AP16)=30,61,65)))),FALSE)+VLOOKUP(TIME(HOUR(AQ16),0,0),'PLAN Veic'!A37:BN60,(IF(MINUTE(AQ16)=0,53,IF(MINUTE(AQ16)=15,57,IF(MINUTE(AQ16)=30,61,65)))),FALSE)+VLOOKUP(TIME(HOUR(AR16),0,0),'PLAN Veic'!A37:BN60,(IF(MINUTE(AR16)=0,53,IF(MINUTE(AR16)=15,57,IF(MINUTE(AR16)=30,61,65)))),FALSE)</f>
        <v>25</v>
      </c>
      <c r="AM56" s="14">
        <f>VLOOKUP(TIME(HOUR(AO16),0,0),'PLAN Veic'!A37:BN60,(IF(MINUTE(AO16)=0,54,IF(MINUTE(AO16)=15,58,IF(MINUTE(AO16)=30,62,66)))),FALSE)+VLOOKUP(TIME(HOUR(AP16),0,0),'PLAN Veic'!A37:BN60,(IF(MINUTE(AP16)=0,54,IF(MINUTE(AP16)=15,58,IF(MINUTE(AP16)=30,62,66)))),FALSE)+VLOOKUP(TIME(HOUR(AQ16),0,0),'PLAN Veic'!A37:BN60,(IF(MINUTE(AQ16)=0,54,IF(MINUTE(AQ16)=15,58,IF(MINUTE(AQ16)=30,62,66)))),FALSE)+VLOOKUP(TIME(HOUR(AR16),0,0),'PLAN Veic'!A37:BN60,(IF(MINUTE(AR16)=0,54,IF(MINUTE(AR16)=15,58,IF(MINUTE(AR16)=30,62,66)))),FALSE)</f>
        <v>99</v>
      </c>
      <c r="AN56" s="226">
        <f t="shared" si="20"/>
        <v>2937</v>
      </c>
      <c r="AO56" s="240">
        <f t="shared" si="21"/>
        <v>2492.84</v>
      </c>
      <c r="AP56" s="229">
        <f t="shared" si="22"/>
        <v>4.2219952332311884E-2</v>
      </c>
      <c r="AQ56" s="146">
        <f>IFERROR(AN56/(4*(MAX(VLOOKUP(TIME(HOUR(AO16),0,0),Totais!A13:AO36,(IF(MINUTE(AO16)=0,38,IF(MINUTE(AO16)=15,39,IF(MINUTE(AO16)=30,40,41)))),FALSE),VLOOKUP(TIME(HOUR(AP16),0,0),Totais!A13:AO36,(IF(MINUTE(AP16)=0,38,IF(MINUTE(AP16)=15,39,IF(MINUTE(AP16)=30,40,41)))),FALSE),VLOOKUP(TIME(HOUR(AQ16),0,0),Totais!A13:AO36,(IF(MINUTE(AQ16)=0,38,IF(MINUTE(AQ16)=15,39,IF(MINUTE(AQ16)=30,40,41)))),FALSE),VLOOKUP(TIME(HOUR(AR16),0,0),Totais!A13:AO36,(IF(MINUTE(AR16)=0,38,IF(MINUTE(AR16)=15,39,IF(MINUTE(AR16)=30,40,41)))),FALSE)))),0)</f>
        <v>0.9377394636015326</v>
      </c>
      <c r="AR56" s="14">
        <f>SUM('PLAN Veic'!AY49:AY60,'PLAN Veic'!BC49:BC60,'PLAN Veic'!BG49:BG60,'PLAN Veic'!BK49:BK60)</f>
        <v>4376</v>
      </c>
      <c r="AS56" s="14">
        <f>SUM('PLAN Veic'!AZ49:AZ60,'PLAN Veic'!BD49:BD60,'PLAN Veic'!BH49:BH60,'PLAN Veic'!BL49:BL60)</f>
        <v>19828</v>
      </c>
      <c r="AT56" s="14">
        <f>SUM('PLAN Veic'!BA49:BA60,'PLAN Veic'!BE49:BE60,'PLAN Veic'!BI49:BI60,'PLAN Veic'!BM49:BM60)</f>
        <v>244</v>
      </c>
      <c r="AU56" s="14">
        <f>SUM('PLAN Veic'!BB49:BB60,'PLAN Veic'!BF49:BF60,'PLAN Veic'!BJ49:BJ60,'PLAN Veic'!BN49:BN60)</f>
        <v>1897</v>
      </c>
      <c r="AV56" s="14">
        <f t="shared" si="23"/>
        <v>26345</v>
      </c>
      <c r="AW56" s="16">
        <f t="shared" si="24"/>
        <v>25554.080000000002</v>
      </c>
      <c r="AX56" s="190">
        <f t="shared" si="25"/>
        <v>8.1267792750047446E-2</v>
      </c>
      <c r="AZ56" s="244"/>
    </row>
    <row r="57" spans="1:52" x14ac:dyDescent="0.2">
      <c r="A57" s="188" t="s">
        <v>45</v>
      </c>
      <c r="B57" s="157">
        <f>VLOOKUP(TIME(HOUR(AO14),0,0),'PLAN Veic'!A65:R88,(IF(MINUTE(AO14)=0,3,IF(MINUTE(AO14)=15,7,IF(MINUTE(AO14)=30,11,15)))),FALSE)+VLOOKUP(TIME(HOUR(AP14),0,0),'PLAN Veic'!A65:R88,(IF(MINUTE(AP14)=0,3,IF(MINUTE(AP14)=15,7,IF(MINUTE(AP14)=30,11,15)))),FALSE)+VLOOKUP(TIME(HOUR(AQ14),0,0),'PLAN Veic'!A65:R88,(IF(MINUTE(AQ14)=0,3,IF(MINUTE(AQ14)=15,7,IF(MINUTE(AQ14)=30,11,15)))),FALSE)+VLOOKUP(TIME(HOUR(AR14),0,0),'PLAN Veic'!A65:R88,(IF(MINUTE(AR14)=0,3,IF(MINUTE(AR14)=15,7,IF(MINUTE(AR14)=30,11,15)))),FALSE)</f>
        <v>149</v>
      </c>
      <c r="C57" s="157">
        <f>VLOOKUP(TIME(HOUR(AO14),0,0),'PLAN Veic'!A65:R88,(IF(MINUTE(AO14)=0,4,IF(MINUTE(AO14)=15,8,IF(MINUTE(AO14)=30,12,16)))),FALSE)+VLOOKUP(TIME(HOUR(AP14),0,0),'PLAN Veic'!A65:R88,(IF(MINUTE(AP14)=0,4,IF(MINUTE(AP14)=15,8,IF(MINUTE(AP14)=30,12,16)))),FALSE)+VLOOKUP(TIME(HOUR(AQ14),0,0),'PLAN Veic'!A65:R88,(IF(MINUTE(AQ14)=0,4,IF(MINUTE(AQ14)=15,8,IF(MINUTE(AQ14)=30,12,16)))),FALSE)+VLOOKUP(TIME(HOUR(AR14),0,0),'PLAN Veic'!A65:R88,(IF(MINUTE(AR14)=0,4,IF(MINUTE(AR14)=15,8,IF(MINUTE(AR14)=30,12,16)))),FALSE)</f>
        <v>1194</v>
      </c>
      <c r="D57" s="157">
        <f>VLOOKUP(TIME(HOUR(AO14),0,0),'PLAN Veic'!A65:R88,(IF(MINUTE(AO14)=0,5,IF(MINUTE(AO14)=15,9,IF(MINUTE(AO14)=30,13,17)))),FALSE)+VLOOKUP(TIME(HOUR(AP14),0,0),'PLAN Veic'!A65:R88,(IF(MINUTE(AP14)=0,5,IF(MINUTE(AP14)=15,9,IF(MINUTE(AP14)=30,13,17)))),FALSE)+VLOOKUP(TIME(HOUR(AQ14),0,0),'PLAN Veic'!A65:R88,(IF(MINUTE(AQ14)=0,5,IF(MINUTE(AQ14)=15,9,IF(MINUTE(AQ14)=30,13,17)))),FALSE)+VLOOKUP(TIME(HOUR(AR14),0,0),'PLAN Veic'!A65:R88,(IF(MINUTE(AR14)=0,5,IF(MINUTE(AR14)=15,9,IF(MINUTE(AR14)=30,13,17)))),FALSE)</f>
        <v>12</v>
      </c>
      <c r="E57" s="157">
        <f>VLOOKUP(TIME(HOUR(AO14),0,0),'PLAN Veic'!A65:R88,(IF(MINUTE(AO14)=0,6,IF(MINUTE(AO14)=15,10,IF(MINUTE(AO14)=30,14,18)))),FALSE)+VLOOKUP(TIME(HOUR(AP14),0,0),'PLAN Veic'!A65:R88,(IF(MINUTE(AP14)=0,6,IF(MINUTE(AP14)=15,10,IF(MINUTE(AP14)=30,14,18)))),FALSE)+VLOOKUP(TIME(HOUR(AQ14),0,0),'PLAN Veic'!A65:R88,(IF(MINUTE(AQ14)=0,6,IF(MINUTE(AQ14)=15,10,IF(MINUTE(AQ14)=30,14,18)))),FALSE)+VLOOKUP(TIME(HOUR(AR14),0,0),'PLAN Veic'!A65:R88,(IF(MINUTE(AR14)=0,6,IF(MINUTE(AR14)=15,10,IF(MINUTE(AR14)=30,14,18)))),FALSE)</f>
        <v>160</v>
      </c>
      <c r="F57" s="252">
        <f t="shared" si="8"/>
        <v>1515</v>
      </c>
      <c r="G57" s="232">
        <f t="shared" si="9"/>
        <v>1587.17</v>
      </c>
      <c r="H57" s="228">
        <f t="shared" si="10"/>
        <v>0.11353135313531353</v>
      </c>
      <c r="I57" s="145">
        <f>IFERROR(F57/(4*(MAX(VLOOKUP(TIME(HOUR(AO14),0,0),Totais!A42:F65,(IF(MINUTE(AO14)=0,3,IF(MINUTE(AO14)=15,4,IF(MINUTE(AO14)=30,5,6)))),FALSE),VLOOKUP(TIME(HOUR(AP14),0,0),Totais!A42:F65,(IF(MINUTE(AP14)=0,3,IF(MINUTE(AP14)=15,4,IF(MINUTE(AP14)=30,5,6)))),FALSE),VLOOKUP(TIME(HOUR(AQ14),0,0),Totais!A42:F65,(IF(MINUTE(AQ14)=0,3,IF(MINUTE(AQ14)=15,4,IF(MINUTE(AQ14)=30,5,6)))),FALSE),VLOOKUP(TIME(HOUR(AR14),0,0),Totais!A42:F65,(IF(MINUTE(AR14)=0,3,IF(MINUTE(AR14)=15,4,IF(MINUTE(AR14)=30,5,6)))),FALSE)))),0)</f>
        <v>0.88492990654205606</v>
      </c>
      <c r="J57" s="15">
        <f>SUM('PLAN Veic'!C65:C88,'PLAN Veic'!G65:G88,'PLAN Veic'!K65:K88,'PLAN Veic'!O65:O88)</f>
        <v>4656</v>
      </c>
      <c r="K57" s="15">
        <f>SUM('PLAN Veic'!D65:D88,'PLAN Veic'!H65:H88,'PLAN Veic'!L65:L88,'PLAN Veic'!P65:P88)</f>
        <v>23760</v>
      </c>
      <c r="L57" s="15">
        <f>SUM('PLAN Veic'!E65:E88,'PLAN Veic'!I65:I88,'PLAN Veic'!M65:M88,'PLAN Veic'!Q65:Q88)</f>
        <v>363</v>
      </c>
      <c r="M57" s="15">
        <f>SUM('PLAN Veic'!F65:F88,'PLAN Veic'!J65:J88,'PLAN Veic'!N65:N88,'PLAN Veic'!R65:R88)</f>
        <v>2720</v>
      </c>
      <c r="N57" s="34">
        <f t="shared" si="11"/>
        <v>31499</v>
      </c>
      <c r="O57" s="35">
        <f t="shared" si="12"/>
        <v>31462.48</v>
      </c>
      <c r="P57" s="189">
        <f t="shared" si="13"/>
        <v>9.7876123051525446E-2</v>
      </c>
      <c r="R57" s="188" t="s">
        <v>45</v>
      </c>
      <c r="S57" s="26">
        <f>VLOOKUP(TIME(HOUR(AO15),0,0),'PLAN Veic'!A65:R88,(IF(MINUTE(AO15)=0,3,IF(MINUTE(AO15)=15,7,IF(MINUTE(AO15)=30,11,15)))),FALSE)+VLOOKUP(TIME(HOUR(AP15),0,0),'PLAN Veic'!A65:R88,(IF(MINUTE(AP15)=0,3,IF(MINUTE(AP15)=15,7,IF(MINUTE(AP15)=30,11,15)))),FALSE)+VLOOKUP(TIME(HOUR(AQ15),0,0),'PLAN Veic'!A65:R88,(IF(MINUTE(AQ15)=0,3,IF(MINUTE(AQ15)=15,7,IF(MINUTE(AQ15)=30,11,15)))),FALSE)+VLOOKUP(TIME(HOUR(AR15),0,0),'PLAN Veic'!A65:R88,(IF(MINUTE(AR15)=0,3,IF(MINUTE(AR15)=15,7,IF(MINUTE(AR15)=30,11,15)))),FALSE)</f>
        <v>149</v>
      </c>
      <c r="T57" s="26">
        <f>VLOOKUP(TIME(HOUR(AO15),0,0),'PLAN Veic'!A65:R88,(IF(MINUTE(AO15)=0,4,IF(MINUTE(AO15)=15,8,IF(MINUTE(AO15)=30,12,16)))),FALSE)+VLOOKUP(TIME(HOUR(AP15),0,0),'PLAN Veic'!A65:R88,(IF(MINUTE(AP15)=0,4,IF(MINUTE(AP15)=15,8,IF(MINUTE(AP15)=30,12,16)))),FALSE)+VLOOKUP(TIME(HOUR(AQ15),0,0),'PLAN Veic'!A65:R88,(IF(MINUTE(AQ15)=0,4,IF(MINUTE(AQ15)=15,8,IF(MINUTE(AQ15)=30,12,16)))),FALSE)+VLOOKUP(TIME(HOUR(AR15),0,0),'PLAN Veic'!A65:R88,(IF(MINUTE(AR15)=0,4,IF(MINUTE(AR15)=15,8,IF(MINUTE(AR15)=30,12,16)))),FALSE)</f>
        <v>1194</v>
      </c>
      <c r="U57" s="26">
        <f>VLOOKUP(TIME(HOUR(AO15),0,0),'PLAN Veic'!A65:R88,(IF(MINUTE(AO15)=0,5,IF(MINUTE(AO15)=15,9,IF(MINUTE(AO15)=30,13,17)))),FALSE)+VLOOKUP(TIME(HOUR(AP15),0,0),'PLAN Veic'!A65:R88,(IF(MINUTE(AP15)=0,5,IF(MINUTE(AP15)=15,9,IF(MINUTE(AP15)=30,13,17)))),FALSE)+VLOOKUP(TIME(HOUR(AQ15),0,0),'PLAN Veic'!A65:R88,(IF(MINUTE(AQ15)=0,5,IF(MINUTE(AQ15)=15,9,IF(MINUTE(AQ15)=30,13,17)))),FALSE)+VLOOKUP(TIME(HOUR(AR15),0,0),'PLAN Veic'!A65:R88,(IF(MINUTE(AR15)=0,5,IF(MINUTE(AR15)=15,9,IF(MINUTE(AR15)=30,13,17)))),FALSE)</f>
        <v>12</v>
      </c>
      <c r="V57" s="26">
        <f>VLOOKUP(TIME(HOUR(AO15),0,0),'PLAN Veic'!A65:R88,(IF(MINUTE(AO15)=0,6,IF(MINUTE(AO15)=15,10,IF(MINUTE(AO15)=30,14,18)))),FALSE)+VLOOKUP(TIME(HOUR(AP15),0,0),'PLAN Veic'!A65:R88,(IF(MINUTE(AP15)=0,6,IF(MINUTE(AP15)=15,10,IF(MINUTE(AP15)=30,14,18)))),FALSE)+VLOOKUP(TIME(HOUR(AQ15),0,0),'PLAN Veic'!A65:R88,(IF(MINUTE(AQ15)=0,6,IF(MINUTE(AQ15)=15,10,IF(MINUTE(AQ15)=30,14,18)))),FALSE)+VLOOKUP(TIME(HOUR(AR15),0,0),'PLAN Veic'!A65:R88,(IF(MINUTE(AR15)=0,6,IF(MINUTE(AR15)=15,10,IF(MINUTE(AR15)=30,14,18)))),FALSE)</f>
        <v>160</v>
      </c>
      <c r="W57" s="252">
        <f t="shared" si="14"/>
        <v>1515</v>
      </c>
      <c r="X57" s="232">
        <f t="shared" si="15"/>
        <v>1587.17</v>
      </c>
      <c r="Y57" s="228">
        <f t="shared" si="16"/>
        <v>0.11353135313531353</v>
      </c>
      <c r="Z57" s="145">
        <f>IFERROR(W57/(4*(MAX(VLOOKUP(TIME(HOUR(AO15),0,0),Totais!A42:F65,(IF(MINUTE(AO15)=0,3,IF(MINUTE(AO15)=15,4,IF(MINUTE(AO15)=30,5,6)))),FALSE),VLOOKUP(TIME(HOUR(AP15),0,0),Totais!A42:F65,(IF(MINUTE(AP15)=0,3,IF(MINUTE(AP15)=15,4,IF(MINUTE(AP15)=30,5,6)))),FALSE),VLOOKUP(TIME(HOUR(AQ15),0,0),Totais!A42:F65,(IF(MINUTE(AQ15)=0,3,IF(MINUTE(AQ15)=15,4,IF(MINUTE(AQ15)=30,5,6)))),FALSE),VLOOKUP(TIME(HOUR(AR15),0,0),Totais!A42:F65,(IF(MINUTE(AR15)=0,3,IF(MINUTE(AR15)=15,4,IF(MINUTE(AR15)=30,5,6)))),FALSE)))),0)</f>
        <v>0.88492990654205606</v>
      </c>
      <c r="AA57" s="15">
        <f>SUM('PLAN Veic'!C65:C76,'PLAN Veic'!G65:G76,'PLAN Veic'!K65:K76,'PLAN Veic'!O65:O76)</f>
        <v>1165</v>
      </c>
      <c r="AB57" s="15">
        <f>SUM('PLAN Veic'!D65:D76,'PLAN Veic'!H65:H76,'PLAN Veic'!L65:L76,'PLAN Veic'!P65:P76)</f>
        <v>7790</v>
      </c>
      <c r="AC57" s="15">
        <f>SUM('PLAN Veic'!E65:E76,'PLAN Veic'!I65:I76,'PLAN Veic'!M65:M76,'PLAN Veic'!Q65:Q76)</f>
        <v>171</v>
      </c>
      <c r="AD57" s="15">
        <f>SUM('PLAN Veic'!F65:F76,'PLAN Veic'!J65:J76,'PLAN Veic'!N65:N76,'PLAN Veic'!R65:R76)</f>
        <v>1365</v>
      </c>
      <c r="AE57" s="34">
        <f t="shared" si="17"/>
        <v>10491</v>
      </c>
      <c r="AF57" s="35">
        <f t="shared" si="18"/>
        <v>11246.45</v>
      </c>
      <c r="AG57" s="189">
        <f t="shared" si="19"/>
        <v>0.14641120960823564</v>
      </c>
      <c r="AI57" s="188" t="s">
        <v>45</v>
      </c>
      <c r="AJ57" s="26">
        <f>VLOOKUP(TIME(HOUR(AO16),0,0),'PLAN Veic'!A65:R88,(IF(MINUTE(AO16)=0,3,IF(MINUTE(AO16)=15,7,IF(MINUTE(AO16)=30,11,15)))),FALSE)+VLOOKUP(TIME(HOUR(AP16),0,0),'PLAN Veic'!A65:R88,(IF(MINUTE(AP16)=0,3,IF(MINUTE(AP16)=15,7,IF(MINUTE(AP16)=30,11,15)))),FALSE)+VLOOKUP(TIME(HOUR(AQ16),0,0),'PLAN Veic'!A65:R88,(IF(MINUTE(AQ16)=0,3,IF(MINUTE(AQ16)=15,7,IF(MINUTE(AQ16)=30,11,15)))),FALSE)+VLOOKUP(TIME(HOUR(AR16),0,0),'PLAN Veic'!A65:R88,(IF(MINUTE(AR16)=0,3,IF(MINUTE(AR16)=15,7,IF(MINUTE(AR16)=30,11,15)))),FALSE)</f>
        <v>708</v>
      </c>
      <c r="AK57" s="26">
        <f>VLOOKUP(TIME(HOUR(AO16),0,0),'PLAN Veic'!A65:R88,(IF(MINUTE(AO16)=0,4,IF(MINUTE(AO16)=15,8,IF(MINUTE(AO16)=30,12,16)))),FALSE)+VLOOKUP(TIME(HOUR(AP16),0,0),'PLAN Veic'!A65:R88,(IF(MINUTE(AP16)=0,4,IF(MINUTE(AP16)=15,8,IF(MINUTE(AP16)=30,12,16)))),FALSE)+VLOOKUP(TIME(HOUR(AQ16),0,0),'PLAN Veic'!A65:R88,(IF(MINUTE(AQ16)=0,4,IF(MINUTE(AQ16)=15,8,IF(MINUTE(AQ14)=30,12,16)))),FALSE)+VLOOKUP(TIME(HOUR(AR16),0,0),'PLAN Veic'!A65:R88,(IF(MINUTE(AR16)=0,4,IF(MINUTE(AR16)=15,8,IF(MINUTE(AR16)=30,12,16)))),FALSE)</f>
        <v>1659</v>
      </c>
      <c r="AL57" s="26">
        <f>VLOOKUP(TIME(HOUR(AO16),0,0),'PLAN Veic'!A65:R88,(IF(MINUTE(AO16)=0,5,IF(MINUTE(AO16)=15,9,IF(MINUTE(AO16)=30,13,17)))),FALSE)+VLOOKUP(TIME(HOUR(AP16),0,0),'PLAN Veic'!A65:R88,(IF(MINUTE(AP16)=0,5,IF(MINUTE(AP16)=15,9,IF(MINUTE(AP16)=30,13,17)))),FALSE)+VLOOKUP(TIME(HOUR(AQ16),0,0),'PLAN Veic'!A65:R88,(IF(MINUTE(AQ16)=0,5,IF(MINUTE(AQ16)=15,9,IF(MINUTE(AQ16)=30,13,17)))),FALSE)+VLOOKUP(TIME(HOUR(AR16),0,0),'PLAN Veic'!A65:R88,(IF(MINUTE(AR16)=0,5,IF(MINUTE(AR16)=15,9,IF(MINUTE(AR16)=30,13,17)))),FALSE)</f>
        <v>15</v>
      </c>
      <c r="AM57" s="26">
        <f>VLOOKUP(TIME(HOUR(AO16),0,0),'PLAN Veic'!A65:R88,(IF(MINUTE(AO16)=0,6,IF(MINUTE(AO16)=15,10,IF(MINUTE(AO16)=30,14,18)))),FALSE)+VLOOKUP(TIME(HOUR(AP16),0,0),'PLAN Veic'!A65:R88,(IF(MINUTE(AP16)=0,6,IF(MINUTE(AP16)=15,10,IF(MINUTE(AP16)=30,14,18)))),FALSE)+VLOOKUP(TIME(HOUR(AQ16),0,0),'PLAN Veic'!A65:R88,(IF(MINUTE(AQ16)=0,6,IF(MINUTE(AQ16)=15,10,IF(MINUTE(AQ16)=30,14,18)))),FALSE)+VLOOKUP(TIME(HOUR(AR16),0,0),'PLAN Veic'!A65:R88,(IF(MINUTE(AR16)=0,6,IF(MINUTE(AR16)=15,10,IF(MINUTE(AR16)=30,14,18)))),FALSE)</f>
        <v>85</v>
      </c>
      <c r="AN57" s="252">
        <f t="shared" si="20"/>
        <v>2467</v>
      </c>
      <c r="AO57" s="232">
        <f t="shared" si="21"/>
        <v>2092.6400000000003</v>
      </c>
      <c r="AP57" s="228">
        <f t="shared" si="22"/>
        <v>4.0535062829347386E-2</v>
      </c>
      <c r="AQ57" s="145">
        <f>IFERROR(AN57/(4*(MAX(VLOOKUP(TIME(HOUR(AO16),0,0),Totais!A42:F65,(IF(MINUTE(AO16)=0,3,IF(MINUTE(AO16)=15,4,IF(MINUTE(AO16)=30,5,6)))),FALSE),VLOOKUP(TIME(HOUR(AP16),0,0),Totais!A42:F65,(IF(MINUTE(AP16)=0,3,IF(MINUTE(AP16)=15,4,IF(MINUTE(AP16)=30,5,6)))),FALSE),VLOOKUP(TIME(HOUR(AQ16),0,0),Totais!A42:F65,(IF(MINUTE(AQ16)=0,3,IF(MINUTE(AQ16)=15,4,IF(MINUTE(AQ16)=30,5,6)))),FALSE),VLOOKUP(TIME(HOUR(AR16),0,0),Totais!A42:F65,(IF(MINUTE(AR16)=0,3,IF(MINUTE(AR16)=15,4,IF(MINUTE(AR16)=30,5,6)))),FALSE)))),0)</f>
        <v>0.9532457496136012</v>
      </c>
      <c r="AR57" s="15">
        <f>SUM('PLAN Veic'!C77:C88,'PLAN Veic'!G77:G88,'PLAN Veic'!K77:K88,'PLAN Veic'!O77:O88)</f>
        <v>3491</v>
      </c>
      <c r="AS57" s="15">
        <f>SUM('PLAN Veic'!D77:D88,'PLAN Veic'!H77:H88,'PLAN Veic'!L77:L88,'PLAN Veic'!P77:P88)</f>
        <v>15970</v>
      </c>
      <c r="AT57" s="15">
        <f>SUM('PLAN Veic'!E77:E88,'PLAN Veic'!I77:I88,'PLAN Veic'!M77:M88,'PLAN Veic'!Q77:Q88)</f>
        <v>192</v>
      </c>
      <c r="AU57" s="15">
        <f>SUM('PLAN Veic'!F77:F88,'PLAN Veic'!J77:J88,'PLAN Veic'!N77:N88,'PLAN Veic'!R77:R88)</f>
        <v>1355</v>
      </c>
      <c r="AV57" s="34">
        <f t="shared" si="23"/>
        <v>21008</v>
      </c>
      <c r="AW57" s="35">
        <f t="shared" si="24"/>
        <v>20216.03</v>
      </c>
      <c r="AX57" s="189">
        <f t="shared" si="25"/>
        <v>7.3638613861386135E-2</v>
      </c>
      <c r="AZ57" s="244"/>
    </row>
    <row r="58" spans="1:52" x14ac:dyDescent="0.2">
      <c r="A58" s="186" t="s">
        <v>46</v>
      </c>
      <c r="B58" s="14">
        <f>VLOOKUP(TIME(HOUR(AO14),0,0),'PLAN Veic'!A65:AH88,(IF(MINUTE(AO14)=0,19,IF(MINUTE(AO14)=15,23,IF(MINUTE(AO14)=30,27,31)))),FALSE)+VLOOKUP(TIME(HOUR(AP14),0,0),'PLAN Veic'!A65:AH88,(IF(MINUTE(AP14)=0,19,IF(MINUTE(AP14)=15,23,IF(MINUTE(AP14)=30,27,31)))),FALSE)+VLOOKUP(TIME(HOUR(AQ14),0,0),'PLAN Veic'!A65:AH88,(IF(MINUTE(AQ14)=0,19,IF(MINUTE(AQ14)=15,23,IF(MINUTE(AQ14)=30,27,31)))),FALSE)+VLOOKUP(TIME(HOUR(AR14),0,0),'PLAN Veic'!A65:AH88,(IF(MINUTE(AR14)=0,19,IF(MINUTE(AR14)=15,23,IF(MINUTE(AR14)=30,27,31)))),FALSE)</f>
        <v>248</v>
      </c>
      <c r="C58" s="14">
        <f>VLOOKUP(TIME(HOUR(AO14),0,0),'PLAN Veic'!A65:AH88,(IF(MINUTE(AO14)=0,20,IF(MINUTE(AO14)=15,24,IF(MINUTE(AO14)=30,28,32)))),FALSE)+VLOOKUP(TIME(HOUR(AP14),0,0),'PLAN Veic'!A65:AH88,(IF(MINUTE(AP14)=0,20,IF(MINUTE(AP14)=15,24,IF(MINUTE(AP14)=30,28,32)))),FALSE)+VLOOKUP(TIME(HOUR(AQ14),0,0),'PLAN Veic'!A65:AH88,(IF(MINUTE(AQ14)=0,20,IF(MINUTE(AQ14)=15,24,IF(MINUTE(AQ14)=30,28,32)))),FALSE)+VLOOKUP(TIME(HOUR(AR14),0,0),'PLAN Veic'!A65:AH88,(IF(MINUTE(AR14)=0,20,IF(MINUTE(AR14)=15,24,IF(MINUTE(AR14)=30,28,32)))),FALSE)</f>
        <v>2233</v>
      </c>
      <c r="D58" s="14">
        <f>VLOOKUP(TIME(HOUR(AO14),0,0),'PLAN Veic'!A65:AH88,(IF(MINUTE(AO14)=0,21,IF(MINUTE(AO14)=15,25,IF(MINUTE(AO14)=30,29,33)))),FALSE)+VLOOKUP(TIME(HOUR(AP14),0,0),'PLAN Veic'!A65:AH88,(IF(MINUTE(AP14)=0,21,IF(MINUTE(AP14)=15,25,IF(MINUTE(AP14)=30,29,33)))),FALSE)+VLOOKUP(TIME(HOUR(AQ14),0,0),'PLAN Veic'!A65:AH88,(IF(MINUTE(AQ14)=0,21,IF(MINUTE(AQ14)=15,25,IF(MINUTE(AQ14)=30,29,33)))),FALSE)+VLOOKUP(TIME(HOUR(AR14),0,0),'PLAN Veic'!A65:AH88,(IF(MINUTE(AR14)=0,21,IF(MINUTE(AR14)=15,25,IF(MINUTE(AR14)=30,29,33)))),FALSE)</f>
        <v>19</v>
      </c>
      <c r="E58" s="14">
        <f>VLOOKUP(TIME(HOUR(AO14),0,0),'PLAN Veic'!A65:AH88,(IF(MINUTE(AO14)=0,22,IF(MINUTE(AO14)=15,26,IF(MINUTE(AO14)=30,30,34)))),FALSE)+VLOOKUP(TIME(HOUR(AP14),0,0),'PLAN Veic'!A65:AH88,(IF(MINUTE(AP14)=0,22,IF(MINUTE(AP14)=15,26,IF(MINUTE(AP14)=30,30,34)))),FALSE)+VLOOKUP(TIME(HOUR(AQ14),0,0),'PLAN Veic'!A65:AH88,(IF(MINUTE(AQ14)=0,22,IF(MINUTE(AQ14)=15,26,IF(MINUTE(AQ14)=30,30,34)))),FALSE)+VLOOKUP(TIME(HOUR(AR14),0,0),'PLAN Veic'!A65:AH88,(IF(MINUTE(AR14)=0,22,IF(MINUTE(AR14)=15,26,IF(MINUTE(AR14)=30,30,34)))),FALSE)</f>
        <v>84</v>
      </c>
      <c r="F58" s="226">
        <f t="shared" si="8"/>
        <v>2584</v>
      </c>
      <c r="G58" s="240">
        <f t="shared" si="9"/>
        <v>2520.84</v>
      </c>
      <c r="H58" s="229">
        <f t="shared" si="10"/>
        <v>3.9860681114551086E-2</v>
      </c>
      <c r="I58" s="146">
        <f>IFERROR(F58/(4*(MAX(VLOOKUP(TIME(HOUR(AO14),0,0),Totais!A42:K65,(IF(MINUTE(AO14)=0,8,IF(MINUTE(AO14)=15,9,IF(MINUTE(AO14)=30,10,11)))),FALSE),VLOOKUP(TIME(HOUR(AP14),0,0),Totais!A42:K65,(IF(MINUTE(AP14)=0,8,IF(MINUTE(AP14)=15,9,IF(MINUTE(AP14)=30,10,11)))),FALSE),VLOOKUP(TIME(HOUR(AQ14),0,0),Totais!A42:K65,(IF(MINUTE(AQ14)=0,8,IF(MINUTE(AQ14)=15,9,IF(MINUTE(AQ14)=30,10,11)))),FALSE),VLOOKUP(TIME(HOUR(AR14),0,0),Totais!A42:K65,(IF(MINUTE(AR14)=0,8,IF(MINUTE(AR14)=15,9,IF(MINUTE(AR14)=30,10,11)))),FALSE)))),0)</f>
        <v>0.96851574212893554</v>
      </c>
      <c r="J58" s="14">
        <f>SUM('PLAN Veic'!S65:S88,'PLAN Veic'!W65:W88,'PLAN Veic'!AA65:AA88,'PLAN Veic'!AE65:AE88)</f>
        <v>2614</v>
      </c>
      <c r="K58" s="14">
        <f>SUM('PLAN Veic'!T65:T88,'PLAN Veic'!X65:X88,'PLAN Veic'!AB65:AB88,'PLAN Veic'!AF65:AF88)</f>
        <v>24624</v>
      </c>
      <c r="L58" s="14">
        <f>SUM('PLAN Veic'!U65:U88,'PLAN Veic'!Y65:Y88,'PLAN Veic'!AC65:AC88,'PLAN Veic'!AG65:AG88)</f>
        <v>308</v>
      </c>
      <c r="M58" s="14">
        <f>SUM('PLAN Veic'!V65:V88,'PLAN Veic'!Z65:Z88,'PLAN Veic'!AD65:AD88,'PLAN Veic'!AH65:AH88)</f>
        <v>2121</v>
      </c>
      <c r="N58" s="14">
        <f t="shared" si="11"/>
        <v>29667</v>
      </c>
      <c r="O58" s="16">
        <f t="shared" si="12"/>
        <v>30344.62</v>
      </c>
      <c r="P58" s="190">
        <f t="shared" si="13"/>
        <v>8.1875484545117477E-2</v>
      </c>
      <c r="R58" s="186" t="s">
        <v>46</v>
      </c>
      <c r="S58" s="14">
        <f>VLOOKUP(TIME(HOUR(AO15),0,0),'PLAN Veic'!A65:AH88,(IF(MINUTE(AO15)=0,19,IF(MINUTE(AO15)=15,23,IF(MINUTE(AO15)=30,27,31)))),FALSE)+VLOOKUP(TIME(HOUR(AP15),0,0),'PLAN Veic'!A65:AH88,(IF(MINUTE(AP15)=0,19,IF(MINUTE(AP15)=15,23,IF(MINUTE(AP15)=30,27,31)))),FALSE)+VLOOKUP(TIME(HOUR(AQ15),0,0),'PLAN Veic'!A65:AH88,(IF(MINUTE(AQ15)=0,19,IF(MINUTE(AQ15)=15,23,IF(MINUTE(AQ15)=30,27,31)))),FALSE)+VLOOKUP(TIME(HOUR(AR15),0,0),'PLAN Veic'!A65:AH88,(IF(MINUTE(AR15)=0,19,IF(MINUTE(AR15)=15,23,IF(MINUTE(AR15)=30,27,31)))),FALSE)</f>
        <v>248</v>
      </c>
      <c r="T58" s="14">
        <f>VLOOKUP(TIME(HOUR(AO15),0,0),'PLAN Veic'!A65:AH88,(IF(MINUTE(AO15)=0,20,IF(MINUTE(AO15)=15,24,IF(MINUTE(AO15)=30,28,32)))),FALSE)+VLOOKUP(TIME(HOUR(AP15),0,0),'PLAN Veic'!A65:AH88,(IF(MINUTE(AP15)=0,20,IF(MINUTE(AP15)=15,24,IF(MINUTE(AP15)=30,28,32)))),FALSE)+VLOOKUP(TIME(HOUR(AQ15),0,0),'PLAN Veic'!A65:AH88,(IF(MINUTE(AQ15)=0,20,IF(MINUTE(AQ15)=15,24,IF(MINUTE(AQ15)=30,28,32)))),FALSE)+VLOOKUP(TIME(HOUR(AR15),0,0),'PLAN Veic'!A65:AH88,(IF(MINUTE(AR15)=0,20,IF(MINUTE(AR15)=15,24,IF(MINUTE(AR15)=30,28,32)))),FALSE)</f>
        <v>2233</v>
      </c>
      <c r="U58" s="14">
        <f>VLOOKUP(TIME(HOUR(AO15),0,0),'PLAN Veic'!A65:AH88,(IF(MINUTE(AO15)=0,21,IF(MINUTE(AO15)=15,25,IF(MINUTE(AO15)=30,29,33)))),FALSE)+VLOOKUP(TIME(HOUR(AP15),0,0),'PLAN Veic'!A65:AH88,(IF(MINUTE(AP15)=0,21,IF(MINUTE(AP15)=15,25,IF(MINUTE(AP15)=30,29,33)))),FALSE)+VLOOKUP(TIME(HOUR(AQ15),0,0),'PLAN Veic'!A65:AH88,(IF(MINUTE(AQ15)=0,21,IF(MINUTE(AQ15)=15,25,IF(MINUTE(AQ15)=30,29,33)))),FALSE)+VLOOKUP(TIME(HOUR(AR15),0,0),'PLAN Veic'!A65:AH88,(IF(MINUTE(AR15)=0,21,IF(MINUTE(AR15)=15,25,IF(MINUTE(AR15)=30,29,33)))),FALSE)</f>
        <v>19</v>
      </c>
      <c r="V58" s="14">
        <f>VLOOKUP(TIME(HOUR(AO15),0,0),'PLAN Veic'!A65:AH88,(IF(MINUTE(AO15)=0,22,IF(MINUTE(AO15)=15,26,IF(MINUTE(AO15)=30,30,34)))),FALSE)+VLOOKUP(TIME(HOUR(AP15),0,0),'PLAN Veic'!A65:AH88,(IF(MINUTE(AP15)=0,22,IF(MINUTE(AP15)=15,26,IF(MINUTE(AP15)=30,30,34)))),FALSE)+VLOOKUP(TIME(HOUR(AQ15),0,0),'PLAN Veic'!A65:AH88,(IF(MINUTE(AQ15)=0,22,IF(MINUTE(AQ15)=15,26,IF(MINUTE(AQ15)=30,30,34)))),FALSE)+VLOOKUP(TIME(HOUR(AR15),0,0),'PLAN Veic'!A65:AH88,(IF(MINUTE(AR15)=0,22,IF(MINUTE(AR15)=15,26,IF(MINUTE(AR15)=30,30,34)))),FALSE)</f>
        <v>84</v>
      </c>
      <c r="W58" s="226">
        <f t="shared" si="14"/>
        <v>2584</v>
      </c>
      <c r="X58" s="240">
        <f t="shared" si="15"/>
        <v>2520.84</v>
      </c>
      <c r="Y58" s="229">
        <f t="shared" si="16"/>
        <v>3.9860681114551086E-2</v>
      </c>
      <c r="Z58" s="146">
        <f>IFERROR(W58/(4*(MAX(VLOOKUP(TIME(HOUR(AO15),0,0),Totais!A42:K65,(IF(MINUTE(AO15)=0,8,IF(MINUTE(AO15)=15,9,IF(MINUTE(AO15)=30,10,11)))),FALSE),VLOOKUP(TIME(HOUR(AP15),0,0),Totais!A42:K65,(IF(MINUTE(AP15)=0,8,IF(MINUTE(AP15)=15,9,IF(MINUTE(AP15)=30,10,11)))),FALSE),VLOOKUP(TIME(HOUR(AQ15),0,0),Totais!A42:K65,(IF(MINUTE(AQ15)=0,8,IF(MINUTE(AQ15)=15,9,IF(MINUTE(AQ15)=30,10,11)))),FALSE),VLOOKUP(TIME(HOUR(AR15),0,0),Totais!A42:K65,(IF(MINUTE(AR15)=0,8,IF(MINUTE(AR15)=15,9,IF(MINUTE(AR15)=30,10,11)))),FALSE)))),0)</f>
        <v>0.96851574212893554</v>
      </c>
      <c r="AA58" s="14">
        <f>SUM('PLAN Veic'!S65:S76,'PLAN Veic'!W65:W76,'PLAN Veic'!AA65:AA76,'PLAN Veic'!AE65:AE76)</f>
        <v>1217</v>
      </c>
      <c r="AB58" s="14">
        <f>SUM('PLAN Veic'!T65:T76,'PLAN Veic'!X65:X76,'PLAN Veic'!AB65:AB76,'PLAN Veic'!AF65:AF76)</f>
        <v>11700</v>
      </c>
      <c r="AC58" s="14">
        <f>SUM('PLAN Veic'!U65:U76,'PLAN Veic'!Y65:Y76,'PLAN Veic'!AC65:AC76,'PLAN Veic'!AG65:AG76)</f>
        <v>185</v>
      </c>
      <c r="AD58" s="14">
        <f>SUM('PLAN Veic'!V65:V76,'PLAN Veic'!Z65:Z76,'PLAN Veic'!AD65:AD76,'PLAN Veic'!AH65:AH76)</f>
        <v>1134</v>
      </c>
      <c r="AE58" s="14">
        <f t="shared" si="17"/>
        <v>14236</v>
      </c>
      <c r="AF58" s="16">
        <f t="shared" si="18"/>
        <v>14739.61</v>
      </c>
      <c r="AG58" s="190">
        <f t="shared" si="19"/>
        <v>9.2652430457993817E-2</v>
      </c>
      <c r="AI58" s="186" t="s">
        <v>46</v>
      </c>
      <c r="AJ58" s="14">
        <f>VLOOKUP(TIME(HOUR(AO16),0,0),'PLAN Veic'!A65:AH88,(IF(MINUTE(AO16)=0,19,IF(MINUTE(AO16)=15,23,IF(MINUTE(AO16)=30,27,31)))),FALSE)+VLOOKUP(TIME(HOUR(AP16),0,0),'PLAN Veic'!A65:AH88,(IF(MINUTE(AP16)=0,19,IF(MINUTE(AP16)=15,23,IF(MINUTE(AP16)=30,27,31)))),FALSE)+VLOOKUP(TIME(HOUR(AQ16),0,0),'PLAN Veic'!A65:AH88,(IF(MINUTE(AQ16)=0,19,IF(MINUTE(AQ16)=15,23,IF(MINUTE(AQ16)=30,27,31)))),FALSE)+VLOOKUP(TIME(HOUR(AR16),0,0),'PLAN Veic'!A65:AH88,(IF(MINUTE(AR16)=0,19,IF(MINUTE(AR16)=15,23,IF(MINUTE(AR16)=30,27,31)))),FALSE)</f>
        <v>183</v>
      </c>
      <c r="AK58" s="14">
        <f>VLOOKUP(TIME(HOUR(AO16),0,0),'PLAN Veic'!A65:AH88,(IF(MINUTE(AO16)=0,20,IF(MINUTE(AO16)=15,24,IF(MINUTE(AO16)=30,28,32)))),FALSE)+VLOOKUP(TIME(HOUR(AP16),0,0),'PLAN Veic'!A65:AH88,(IF(MINUTE(AP16)=0,20,IF(MINUTE(AP16)=15,24,IF(MINUTE(AP16)=30,28,32)))),FALSE)+VLOOKUP(TIME(HOUR(AQ16),0,0),'PLAN Veic'!A65:AH88,(IF(MINUTE(AQ16)=0,20,IF(MINUTE(AQ16)=15,24,IF(MINUTE(AQ16)=30,28,32)))),FALSE)+VLOOKUP(TIME(HOUR(AR16),0,0),'PLAN Veic'!A65:AH88,(IF(MINUTE(AR16)=0,20,IF(MINUTE(AR16)=15,24,IF(MINUTE(AR16)=30,28,32)))),FALSE)</f>
        <v>1431</v>
      </c>
      <c r="AL58" s="14">
        <f>VLOOKUP(TIME(HOUR(AO16),0,0),'PLAN Veic'!A65:AH88,(IF(MINUTE(AO16)=0,21,IF(MINUTE(AO16)=15,25,IF(MINUTE(AO16)=30,29,33)))),FALSE)+VLOOKUP(TIME(HOUR(AP16),0,0),'PLAN Veic'!A65:AH88,(IF(MINUTE(AP16)=0,21,IF(MINUTE(AP16)=15,25,IF(MINUTE(AP16)=30,29,33)))),FALSE)+VLOOKUP(TIME(HOUR(AQ16),0,0),'PLAN Veic'!A65:AH88,(IF(MINUTE(AQ16)=0,21,IF(MINUTE(AQ16)=15,25,IF(MINUTE(AQ16)=30,29,33)))),FALSE)+VLOOKUP(TIME(HOUR(AR16),0,0),'PLAN Veic'!A65:AH88,(IF(MINUTE(AR16)=0,21,IF(MINUTE(AR16)=15,25,IF(MINUTE(AR16)=30,29,33)))),FALSE)</f>
        <v>9</v>
      </c>
      <c r="AM58" s="14">
        <f>VLOOKUP(TIME(HOUR(AO16),0,0),'PLAN Veic'!A65:AH88,(IF(MINUTE(AO16)=0,22,IF(MINUTE(AO16)=15,26,IF(MINUTE(AO16)=30,30,34)))),FALSE)+VLOOKUP(TIME(HOUR(AP16),0,0),'PLAN Veic'!A65:AH88,(IF(MINUTE(AP16)=0,22,IF(MINUTE(AP16)=15,26,IF(MINUTE(AP16)=30,30,34)))),FALSE)+VLOOKUP(TIME(HOUR(AQ16),0,0),'PLAN Veic'!A65:AH88,(IF(MINUTE(AQ16)=0,22,IF(MINUTE(AQ16)=15,26,IF(MINUTE(AQ16)=30,30,34)))),FALSE)+VLOOKUP(TIME(HOUR(AR16),0,0),'PLAN Veic'!A65:AH88,(IF(MINUTE(AR16)=0,22,IF(MINUTE(AR16)=15,26,IF(MINUTE(AR16)=30,30,34)))),FALSE)</f>
        <v>57</v>
      </c>
      <c r="AN58" s="226">
        <f t="shared" si="20"/>
        <v>1680</v>
      </c>
      <c r="AO58" s="240">
        <f t="shared" si="21"/>
        <v>1623.39</v>
      </c>
      <c r="AP58" s="229">
        <f t="shared" si="22"/>
        <v>3.9285714285714285E-2</v>
      </c>
      <c r="AQ58" s="146">
        <f>IFERROR(AN58/(4*(MAX(VLOOKUP(TIME(HOUR(AO16),0,0),Totais!A42:K65,(IF(MINUTE(AO16)=0,8,IF(MINUTE(AO16)=15,9,IF(MINUTE(AO16)=30,10,11)))),FALSE),VLOOKUP(TIME(HOUR(AP16),0,0),Totais!A42:K65,(IF(MINUTE(AP16)=0,8,IF(MINUTE(AP16)=15,9,IF(MINUTE(AP16)=30,10,11)))),FALSE),VLOOKUP(TIME(HOUR(AQ16),0,0),Totais!A42:K65,(IF(MINUTE(AQ16)=0,8,IF(MINUTE(AQ16)=15,9,IF(MINUTE(AQ16)=30,10,11)))),FALSE),VLOOKUP(TIME(HOUR(AR16),0,0),Totais!A42:K65,(IF(MINUTE(AR16)=0,8,IF(MINUTE(AR16)=15,9,IF(MINUTE(AR16)=30,10,11)))),FALSE)))),0)</f>
        <v>0.94170403587443952</v>
      </c>
      <c r="AR58" s="14">
        <f>SUM('PLAN Veic'!S77:S88,'PLAN Veic'!W77:W88,'PLAN Veic'!AA77:AA88,'PLAN Veic'!AE77:AE88)</f>
        <v>1397</v>
      </c>
      <c r="AS58" s="14">
        <f>SUM('PLAN Veic'!T77:T88,'PLAN Veic'!X77:X88,'PLAN Veic'!AB77:AB88,'PLAN Veic'!AF77:AF88)</f>
        <v>12924</v>
      </c>
      <c r="AT58" s="14">
        <f>SUM('PLAN Veic'!U77:U88,'PLAN Veic'!Y77:Y88,'PLAN Veic'!AC77:AC88,'PLAN Veic'!AG77:AG88)</f>
        <v>123</v>
      </c>
      <c r="AU58" s="14">
        <f>SUM('PLAN Veic'!V77:V88,'PLAN Veic'!Z77:Z88,'PLAN Veic'!AD77:AD88,'PLAN Veic'!AH77:AH88)</f>
        <v>987</v>
      </c>
      <c r="AV58" s="14">
        <f t="shared" si="23"/>
        <v>15431</v>
      </c>
      <c r="AW58" s="16">
        <f t="shared" si="24"/>
        <v>15605.01</v>
      </c>
      <c r="AX58" s="190">
        <f t="shared" si="25"/>
        <v>7.1933121638260641E-2</v>
      </c>
      <c r="AZ58" s="244"/>
    </row>
    <row r="59" spans="1:52" x14ac:dyDescent="0.2">
      <c r="A59" s="188" t="s">
        <v>47</v>
      </c>
      <c r="B59" s="26">
        <f>VLOOKUP(TIME(HOUR(AO14),0,0),'PLAN Veic'!A65:AX88,(IF(MINUTE(AO14)=0,35,IF(MINUTE(AO14)=15,39,IF(MINUTE(AO14)=30,43,47)))),FALSE)+VLOOKUP(TIME(HOUR(AP14),0,0),'PLAN Veic'!A65:AX88,(IF(MINUTE(AP14)=0,35,IF(MINUTE(AP14)=15,39,IF(MINUTE(AP14)=30,43,47)))),FALSE)+VLOOKUP(TIME(HOUR(AQ14),0,0),'PLAN Veic'!A65:AX88,(IF(MINUTE(AQ14)=0,35,IF(MINUTE(AQ14)=15,39,IF(MINUTE(AQ14)=30,43,47)))),FALSE)+VLOOKUP(TIME(HOUR(AR14),0,0),'PLAN Veic'!A65:AX88,(IF(MINUTE(AR14)=0,35,IF(MINUTE(AR14)=15,39,IF(MINUTE(AR14)=30,43,47)))),FALSE)</f>
        <v>273</v>
      </c>
      <c r="C59" s="26">
        <f>VLOOKUP(TIME(HOUR(AO14),0,0),'PLAN Veic'!A65:AX88,(IF(MINUTE(AO14)=0,36,IF(MINUTE(AO14)=15,40,IF(MINUTE(AO14)=30,44,48)))),FALSE)+VLOOKUP(TIME(HOUR(AP14),0,0),'PLAN Veic'!A65:AX88,(IF(MINUTE(AP14)=0,36,IF(MINUTE(AP14)=15,40,IF(MINUTE(AP14)=30,44,48)))),FALSE)+VLOOKUP(TIME(HOUR(AQ14),0,0),'PLAN Veic'!A65:AX88,(IF(MINUTE(AQ14)=0,36,IF(MINUTE(AQ14)=15,40,IF(MINUTE(AQ14)=30,44,48)))),FALSE)+VLOOKUP(TIME(HOUR(AR14),0,0),'PLAN Veic'!A65:AX88,(IF(MINUTE(AR14)=0,36,IF(MINUTE(AR14)=15,40,IF(MINUTE(AR14)=30,44,48)))),FALSE)</f>
        <v>1692</v>
      </c>
      <c r="D59" s="26">
        <f>VLOOKUP(TIME(HOUR(AO14),0,0),'PLAN Veic'!A65:AX88,(IF(MINUTE(AO14)=0,37,IF(MINUTE(AO14)=15,41,IF(MINUTE(AO14)=30,45,49)))),FALSE)+VLOOKUP(TIME(HOUR(AP14),0,0),'PLAN Veic'!A65:AX88,(IF(MINUTE(AP14)=0,37,IF(MINUTE(AP14)=15,41,IF(MINUTE(AP14)=30,45,49)))),FALSE)+VLOOKUP(TIME(HOUR(AQ14),0,0),'PLAN Veic'!A65:AX88,(IF(MINUTE(AQ14)=0,37,IF(MINUTE(AQ14)=15,41,IF(MINUTE(AQ14)=30,45,49)))),FALSE)+VLOOKUP(TIME(HOUR(AR14),0,0),'PLAN Veic'!A65:AX88,(IF(MINUTE(AR14)=0,37,IF(MINUTE(AR14)=15,41,IF(MINUTE(AR14)=30,45,49)))),FALSE)</f>
        <v>18</v>
      </c>
      <c r="E59" s="26">
        <f>VLOOKUP(TIME(HOUR(AO14),0,0),'PLAN Veic'!A65:AX88,(IF(MINUTE(AO14)=0,38,IF(MINUTE(AO14)=15,42,IF(MINUTE(AO14)=30,46,50)))),FALSE)+VLOOKUP(TIME(HOUR(AP14),0,0),'PLAN Veic'!A65:AX88,(IF(MINUTE(AP14)=0,38,IF(MINUTE(AP14)=15,42,IF(MINUTE(AP14)=30,46,50)))),FALSE)+VLOOKUP(TIME(HOUR(AQ14),0,0),'PLAN Veic'!A65:AX88,(IF(MINUTE(AQ14)=0,38,IF(MINUTE(AQ14)=15,42,IF(MINUTE(AQ14)=30,46,50)))),FALSE)+VLOOKUP(TIME(HOUR(AR14),0,0),'PLAN Veic'!A65:AX88,(IF(MINUTE(AR14)=0,38,IF(MINUTE(AR14)=15,42,IF(MINUTE(AR14)=30,46,50)))),FALSE)</f>
        <v>119</v>
      </c>
      <c r="F59" s="252">
        <f t="shared" si="8"/>
        <v>2102</v>
      </c>
      <c r="G59" s="232">
        <f t="shared" si="9"/>
        <v>2056.09</v>
      </c>
      <c r="H59" s="228">
        <f t="shared" si="10"/>
        <v>6.5176022835394865E-2</v>
      </c>
      <c r="I59" s="145">
        <f>IFERROR(F59/(4*(MAX(VLOOKUP(TIME(HOUR(AO14),0,0),Totais!A42:P65,(IF(MINUTE(AO14)=0,13,IF(MINUTE(AO14)=15,14,IF(MINUTE(AO14)=30,15,16)))),FALSE),VLOOKUP(TIME(HOUR(AP14),0,0),Totais!A42:P65,(IF(MINUTE(AP14)=0,13,IF(MINUTE(AP14)=15,14,IF(MINUTE(AP14)=30,15,16)))),FALSE),VLOOKUP(TIME(HOUR(AQ14),0,0),Totais!A42:P65,(IF(MINUTE(AQ14)=0,13,IF(MINUTE(AQ14)=15,14,IF(MINUTE(AQ14)=30,15,16)))),FALSE),VLOOKUP(TIME(HOUR(AR14),0,0),Totais!A42:P65,(IF(MINUTE(AR14)=0,13,IF(MINUTE(AR14)=15,14,IF(MINUTE(AR14)=30,15,16)))),FALSE)))),0)</f>
        <v>0.91550522648083621</v>
      </c>
      <c r="J59" s="15">
        <f>SUM('PLAN Veic'!AI65:AI88,'PLAN Veic'!AM65:AM88,'PLAN Veic'!AQ65:AQ88,'PLAN Veic'!AU65:AU88)</f>
        <v>4880</v>
      </c>
      <c r="K59" s="15">
        <f>SUM('PLAN Veic'!AJ65:AJ88,'PLAN Veic'!AN65:AN88,'PLAN Veic'!AR65:AR88,'PLAN Veic'!AV65:AV88)</f>
        <v>33653</v>
      </c>
      <c r="L59" s="15">
        <f>SUM('PLAN Veic'!AK65:AK88,'PLAN Veic'!AO65:AO88,'PLAN Veic'!AS65:AS88,'PLAN Veic'!AW65:AW88)</f>
        <v>276</v>
      </c>
      <c r="M59" s="15">
        <f>SUM('PLAN Veic'!AL65:AL88,'PLAN Veic'!AP65:AP88,'PLAN Veic'!AT65:AT88,'PLAN Veic'!AX65:AX88)</f>
        <v>2806</v>
      </c>
      <c r="N59" s="34">
        <f t="shared" si="11"/>
        <v>41615</v>
      </c>
      <c r="O59" s="35">
        <f t="shared" si="12"/>
        <v>41427.4</v>
      </c>
      <c r="P59" s="189">
        <f t="shared" si="13"/>
        <v>7.4059834194401056E-2</v>
      </c>
      <c r="R59" s="188" t="s">
        <v>47</v>
      </c>
      <c r="S59" s="26">
        <f>VLOOKUP(TIME(HOUR(AO15),0,0),'PLAN Veic'!A65:AX88,(IF(MINUTE(AO15)=0,35,IF(MINUTE(AO15)=15,39,IF(MINUTE(AO15)=30,43,47)))),FALSE)+VLOOKUP(TIME(HOUR(AP15),0,0),'PLAN Veic'!A65:AX88,(IF(MINUTE(AP15)=0,35,IF(MINUTE(AP15)=15,39,IF(MINUTE(AP15)=30,43,47)))),FALSE)+VLOOKUP(TIME(HOUR(AQ15),0,0),'PLAN Veic'!A65:AX88,(IF(MINUTE(AQ15)=0,35,IF(MINUTE(AQ15)=15,39,IF(MINUTE(AQ15)=30,43,47)))),FALSE)+VLOOKUP(TIME(HOUR(AR15),0,0),'PLAN Veic'!A65:AX88,(IF(MINUTE(AR15)=0,35,IF(MINUTE(AR15)=15,39,IF(MINUTE(AR15)=30,43,47)))),FALSE)</f>
        <v>273</v>
      </c>
      <c r="T59" s="26">
        <f>VLOOKUP(TIME(HOUR(AO15),0,0),'PLAN Veic'!A65:AX88,(IF(MINUTE(AO15)=0,36,IF(MINUTE(AO15)=15,40,IF(MINUTE(AO15)=30,44,48)))),FALSE)+VLOOKUP(TIME(HOUR(AP15),0,0),'PLAN Veic'!A65:AX88,(IF(MINUTE(AP15)=0,36,IF(MINUTE(AP15)=15,40,IF(MINUTE(AP15)=30,44,48)))),FALSE)+VLOOKUP(TIME(HOUR(AQ15),0,0),'PLAN Veic'!A65:AX88,(IF(MINUTE(AQ15)=0,36,IF(MINUTE(AQ15)=15,40,IF(MINUTE(AQ15)=30,44,48)))),FALSE)+VLOOKUP(TIME(HOUR(AR15),0,0),'PLAN Veic'!A65:AX88,(IF(MINUTE(AR15)=0,36,IF(MINUTE(AR15)=15,40,IF(MINUTE(AR15)=30,44,48)))),FALSE)</f>
        <v>1692</v>
      </c>
      <c r="U59" s="26">
        <f>VLOOKUP(TIME(HOUR(AO15),0,0),'PLAN Veic'!A65:AX88,(IF(MINUTE(AO15)=0,37,IF(MINUTE(AO15)=15,41,IF(MINUTE(AO15)=30,45,49)))),FALSE)+VLOOKUP(TIME(HOUR(AP15),0,0),'PLAN Veic'!A65:AX88,(IF(MINUTE(AP15)=0,37,IF(MINUTE(AP15)=15,41,IF(MINUTE(AP15)=30,45,49)))),FALSE)+VLOOKUP(TIME(HOUR(AQ15),0,0),'PLAN Veic'!A65:AX88,(IF(MINUTE(AQ15)=0,37,IF(MINUTE(AQ15)=15,41,IF(MINUTE(AQ15)=30,45,49)))),FALSE)+VLOOKUP(TIME(HOUR(AR15),0,0),'PLAN Veic'!A65:AX88,(IF(MINUTE(AR15)=0,37,IF(MINUTE(AR15)=15,41,IF(MINUTE(AR15)=30,45,49)))),FALSE)</f>
        <v>18</v>
      </c>
      <c r="V59" s="26">
        <f>VLOOKUP(TIME(HOUR(AO15),0,0),'PLAN Veic'!A65:AX88,(IF(MINUTE(AO15)=0,38,IF(MINUTE(AO15)=15,42,IF(MINUTE(AO15)=30,46,50)))),FALSE)+VLOOKUP(TIME(HOUR(AP15),0,0),'PLAN Veic'!A65:AX88,(IF(MINUTE(AP15)=0,38,IF(MINUTE(AP15)=15,42,IF(MINUTE(AP15)=30,46,50)))),FALSE)+VLOOKUP(TIME(HOUR(AQ15),0,0),'PLAN Veic'!A65:AX88,(IF(MINUTE(AQ15)=0,38,IF(MINUTE(AQ15)=15,42,IF(MINUTE(AQ15)=30,46,50)))),FALSE)+VLOOKUP(TIME(HOUR(AR15),0,0),'PLAN Veic'!A65:AX88,(IF(MINUTE(AR15)=0,38,IF(MINUTE(AR15)=15,42,IF(MINUTE(AR15)=30,46,50)))),FALSE)</f>
        <v>119</v>
      </c>
      <c r="W59" s="252">
        <f t="shared" si="14"/>
        <v>2102</v>
      </c>
      <c r="X59" s="232">
        <f t="shared" si="15"/>
        <v>2056.09</v>
      </c>
      <c r="Y59" s="228">
        <f t="shared" si="16"/>
        <v>6.5176022835394865E-2</v>
      </c>
      <c r="Z59" s="145">
        <f>IFERROR(W59/(4*(MAX(VLOOKUP(TIME(HOUR(AO15),0,0),Totais!A42:P65,(IF(MINUTE(AO15)=0,13,IF(MINUTE(AO15)=15,14,IF(MINUTE(AO15)=30,15,16)))),FALSE),VLOOKUP(TIME(HOUR(AP15),0,0),Totais!A42:P65,(IF(MINUTE(AP15)=0,13,IF(MINUTE(AP15)=15,14,IF(MINUTE(AP15)=30,15,16)))),FALSE),VLOOKUP(TIME(HOUR(AQ15),0,0),Totais!A42:P65,(IF(MINUTE(AQ15)=0,13,IF(MINUTE(AQ15)=15,14,IF(MINUTE(AQ15)=30,15,16)))),FALSE),VLOOKUP(TIME(HOUR(AR15),0,0),Totais!A42:P65,(IF(MINUTE(AR15)=0,13,IF(MINUTE(AR15)=15,14,IF(MINUTE(AR15)=30,15,16)))),FALSE)))),0)</f>
        <v>0.91550522648083621</v>
      </c>
      <c r="AA59" s="15">
        <f>SUM('PLAN Veic'!AI65:AI76,'PLAN Veic'!AM65:AM76,'PLAN Veic'!AQ65:AQ76,'PLAN Veic'!AU65:AU76)</f>
        <v>1571</v>
      </c>
      <c r="AB59" s="15">
        <f>SUM('PLAN Veic'!AJ65:AJ76,'PLAN Veic'!AN65:AN76,'PLAN Veic'!AR65:AR76,'PLAN Veic'!AV65:AV76)</f>
        <v>11661</v>
      </c>
      <c r="AC59" s="15">
        <f>SUM('PLAN Veic'!AK65:AK76,'PLAN Veic'!AO65:AO76,'PLAN Veic'!AS65:AS76,'PLAN Veic'!AW65:AW76)</f>
        <v>128</v>
      </c>
      <c r="AD59" s="15">
        <f>SUM('PLAN Veic'!AL65:AL76,'PLAN Veic'!AP65:AP76,'PLAN Veic'!AT65:AT76,'PLAN Veic'!AX65:AX76)</f>
        <v>1323</v>
      </c>
      <c r="AE59" s="34">
        <f t="shared" si="17"/>
        <v>14683</v>
      </c>
      <c r="AF59" s="35">
        <f t="shared" si="18"/>
        <v>15081.43</v>
      </c>
      <c r="AG59" s="189">
        <f t="shared" si="19"/>
        <v>9.882176666893687E-2</v>
      </c>
      <c r="AI59" s="188" t="s">
        <v>47</v>
      </c>
      <c r="AJ59" s="26">
        <f>VLOOKUP(TIME(HOUR(AO16),0,0),'PLAN Veic'!A65:AX88,(IF(MINUTE(AO16)=0,35,IF(MINUTE(AO16)=15,39,IF(MINUTE(AO16)=30,43,47)))),FALSE)+VLOOKUP(TIME(HOUR(AP16),0,0),'PLAN Veic'!A65:AX88,(IF(MINUTE(AP16)=0,35,IF(MINUTE(AP16)=15,39,IF(MINUTE(AP16)=30,43,47)))),FALSE)+VLOOKUP(TIME(HOUR(AQ16),0,0),'PLAN Veic'!A65:AX88,(IF(MINUTE(AQ16)=0,35,IF(MINUTE(AQ16)=15,39,IF(MINUTE(AQ16)=30,43,47)))),FALSE)+VLOOKUP(TIME(HOUR(AR16),0,0),'PLAN Veic'!A65:AX88,(IF(MINUTE(AR16)=0,35,IF(MINUTE(AR16)=15,39,IF(MINUTE(AR16)=30,43,47)))),FALSE)</f>
        <v>509</v>
      </c>
      <c r="AK59" s="26">
        <f>VLOOKUP(TIME(HOUR(AO16),0,0),'PLAN Veic'!A65:AX88,(IF(MINUTE(AO16)=0,36,IF(MINUTE(AO16)=15,40,IF(MINUTE(AO16)=30,44,48)))),FALSE)+VLOOKUP(TIME(HOUR(AP16),0,0),'PLAN Veic'!A65:AX88,(IF(MINUTE(AP16)=0,36,IF(MINUTE(AP16)=15,40,IF(MINUTE(AP16)=30,44,48)))),FALSE)+VLOOKUP(TIME(HOUR(AQ16),0,0),'PLAN Veic'!A65:AX88,(IF(MINUTE(AQ16)=0,36,IF(MINUTE(AQ16)=15,40,IF(MINUTE(AQ16)=30,44,48)))),FALSE)+VLOOKUP(TIME(HOUR(AR16),0,0),'PLAN Veic'!A65:AX88,(IF(MINUTE(AR16)=0,36,IF(MINUTE(AR16)=15,40,IF(MINUTE(AR16)=30,44,48)))),FALSE)</f>
        <v>2228</v>
      </c>
      <c r="AL59" s="26">
        <f>VLOOKUP(TIME(HOUR(AO16),0,0),'PLAN Veic'!A65:AX88,(IF(MINUTE(AO16)=0,37,IF(MINUTE(AO16)=15,41,IF(MINUTE(AO16)=30,45,49)))),FALSE)+VLOOKUP(TIME(HOUR(AP16),0,0),'PLAN Veic'!A65:AX88,(IF(MINUTE(AP16)=0,37,IF(MINUTE(AP16)=15,41,IF(MINUTE(AP16)=30,45,49)))),FALSE)+VLOOKUP(TIME(HOUR(AQ16),0,0),'PLAN Veic'!A65:AX88,(IF(MINUTE(AQ16)=0,37,IF(MINUTE(AQ16)=15,41,IF(MINUTE(AQ16)=30,45,49)))),FALSE)+VLOOKUP(TIME(HOUR(AR16),0,0),'PLAN Veic'!A65:AX88,(IF(MINUTE(AR16)=0,37,IF(MINUTE(AR16)=15,41,IF(MINUTE(AR16)=30,45,49)))),FALSE)</f>
        <v>19</v>
      </c>
      <c r="AM59" s="26">
        <f>VLOOKUP(TIME(HOUR(AO16),0,0),'PLAN Veic'!A65:AX88,(IF(MINUTE(AO16)=0,38,IF(MINUTE(AO16)=15,42,IF(MINUTE(AO16)=30,46,50)))),FALSE)+VLOOKUP(TIME(HOUR(AP16),0,0),'PLAN Veic'!A65:AX88,(IF(MINUTE(AP16)=0,38,IF(MINUTE(AP16)=15,42,IF(MINUTE(AP16)=30,46,50)))),FALSE)+VLOOKUP(TIME(HOUR(AQ16),0,0),'PLAN Veic'!A65:AX88,(IF(MINUTE(AQ16)=0,38,IF(MINUTE(AQ16)=15,42,IF(MINUTE(AQ16)=30,46,50)))),FALSE)+VLOOKUP(TIME(HOUR(AR16),0,0),'PLAN Veic'!A65:AX88,(IF(MINUTE(AR16)=0,38,IF(MINUTE(AR16)=15,42,IF(MINUTE(AR16)=30,46,50)))),FALSE)</f>
        <v>61</v>
      </c>
      <c r="AN59" s="252">
        <f t="shared" si="20"/>
        <v>2817</v>
      </c>
      <c r="AO59" s="232">
        <f t="shared" si="21"/>
        <v>2555.9699999999998</v>
      </c>
      <c r="AP59" s="228">
        <f t="shared" si="22"/>
        <v>2.8399006034788784E-2</v>
      </c>
      <c r="AQ59" s="145">
        <f>IFERROR(AN59/(4*(MAX(VLOOKUP(TIME(HOUR(AO16),0,0),Totais!A42:P65,(IF(MINUTE(AO16)=0,13,IF(MINUTE(AO16)=15,14,IF(MINUTE(AO16)=30,15,16)))),FALSE),VLOOKUP(TIME(HOUR(AP16),0,0),Totais!A42:P65,(IF(MINUTE(AP16)=0,13,IF(MINUTE(AP16)=15,14,IF(MINUTE(AP16)=30,15,16)))),FALSE),VLOOKUP(TIME(HOUR(AQ16),0,0),Totais!A42:P65,(IF(MINUTE(AQ16)=0,13,IF(MINUTE(AQ16)=15,14,IF(MINUTE(AQ16)=30,15,16)))),FALSE),VLOOKUP(TIME(HOUR(AR16),0,0),Totais!A42:P65,(IF(MINUTE(AR16)=0,13,IF(MINUTE(AR16)=15,14,IF(MINUTE(AR16)=30,15,16)))),FALSE)))),0)</f>
        <v>0.9700413223140496</v>
      </c>
      <c r="AR59" s="15">
        <f>SUM('PLAN Veic'!AI77:AI88,'PLAN Veic'!AM77:AM88,'PLAN Veic'!AQ77:AQ88,'PLAN Veic'!AU77:AU88)</f>
        <v>3309</v>
      </c>
      <c r="AS59" s="15">
        <f>SUM('PLAN Veic'!AJ77:AJ88,'PLAN Veic'!AN77:AN88,'PLAN Veic'!AR77:AR88,'PLAN Veic'!AV77:AV88)</f>
        <v>21992</v>
      </c>
      <c r="AT59" s="15">
        <f>SUM('PLAN Veic'!AK77:AK88,'PLAN Veic'!AO77:AO88,'PLAN Veic'!AS77:AS88,'PLAN Veic'!AW77:AW88)</f>
        <v>148</v>
      </c>
      <c r="AU59" s="15">
        <f>SUM('PLAN Veic'!AL77:AL88,'PLAN Veic'!AP77:AP88,'PLAN Veic'!AT77:AT88,'PLAN Veic'!AX77:AX88)</f>
        <v>1483</v>
      </c>
      <c r="AV59" s="34">
        <f t="shared" si="23"/>
        <v>26932</v>
      </c>
      <c r="AW59" s="35">
        <f t="shared" si="24"/>
        <v>26345.97</v>
      </c>
      <c r="AX59" s="189">
        <f t="shared" si="25"/>
        <v>6.0559928709342049E-2</v>
      </c>
      <c r="AZ59" s="244"/>
    </row>
    <row r="60" spans="1:52" x14ac:dyDescent="0.2">
      <c r="A60" s="186" t="s">
        <v>48</v>
      </c>
      <c r="B60" s="14">
        <f>VLOOKUP(TIME(HOUR(AO14),0,0),'PLAN Veic'!A65:BN88,(IF(MINUTE(AO14)=0,51,IF(MINUTE(AO14)=15,55,IF(MINUTE(AO14)=30,59,63)))),FALSE)+VLOOKUP(TIME(HOUR(AP14),0,0),'PLAN Veic'!A65:BN88,(IF(MINUTE(AP14)=0,51,IF(MINUTE(AP14)=15,55,IF(MINUTE(AP14)=30,59,63)))),FALSE)+VLOOKUP(TIME(HOUR(AQ14),0,0),'PLAN Veic'!A65:BN88,(IF(MINUTE(AQ14)=0,51,IF(MINUTE(AQ14)=15,55,IF(MINUTE(AQ14)=30,59,63)))),FALSE)+VLOOKUP(TIME(HOUR(AR14),0,0),'PLAN Veic'!A65:BN88,(IF(MINUTE(AR14)=0,51,IF(MINUTE(AR14)=15,55,IF(MINUTE(AR14)=30,59,63)))),FALSE)</f>
        <v>2</v>
      </c>
      <c r="C60" s="14">
        <f>VLOOKUP(TIME(HOUR(AO14),0,0),'PLAN Veic'!A65:BN88,(IF(MINUTE(AO14)=0,52,IF(MINUTE(AO14)=15,56,IF(MINUTE(AO14)=30,60,64)))),FALSE)+VLOOKUP(TIME(HOUR(AP14),0,0),'PLAN Veic'!A65:BN88,(IF(MINUTE(AP14)=0,52,IF(MINUTE(AP14)=15,56,IF(MINUTE(AP14)=30,60,64)))),FALSE)+VLOOKUP(TIME(HOUR(AQ14),0,0),'PLAN Veic'!A65:BN88,(IF(MINUTE(AQ14)=0,52,IF(MINUTE(AQ14)=15,56,IF(MINUTE(AQ14)=30,60,64)))),FALSE)+VLOOKUP(TIME(HOUR(AR14),0,0),'PLAN Veic'!A65:BN88,(IF(MINUTE(AR14)=0,52,IF(MINUTE(AR14)=15,56,IF(MINUTE(AR14)=30,60,64)))),FALSE)</f>
        <v>57</v>
      </c>
      <c r="D60" s="14">
        <f>VLOOKUP(TIME(HOUR(AO14),0,0),'PLAN Veic'!A65:BN88,(IF(MINUTE(AO14)=0,53,IF(MINUTE(AO14)=15,57,IF(MINUTE(AO14)=30,61,65)))),FALSE)+VLOOKUP(TIME(HOUR(AP14),0,0),'PLAN Veic'!A65:BN88,(IF(MINUTE(AP14)=0,53,IF(MINUTE(AP14)=15,57,IF(MINUTE(AP14)=30,61,65)))),FALSE)+VLOOKUP(TIME(HOUR(AQ14),0,0),'PLAN Veic'!A65:BN88,(IF(MINUTE(AQ14)=0,53,IF(MINUTE(AQ14)=15,57,IF(MINUTE(AQ14)=30,61,65)))),FALSE)+VLOOKUP(TIME(HOUR(AR14),0,0),'PLAN Veic'!A65:BN88,(IF(MINUTE(AR14)=0,53,IF(MINUTE(AR14)=15,57,IF(MINUTE(AR14)=30,61,65)))),FALSE)</f>
        <v>6</v>
      </c>
      <c r="E60" s="14">
        <f>VLOOKUP(TIME(HOUR(AO14),0,0),'PLAN Veic'!A65:BN88,(IF(MINUTE(AO14)=0,54,IF(MINUTE(AO14)=15,58,IF(MINUTE(AO14)=30,62,66)))),FALSE)+VLOOKUP(TIME(HOUR(AP14),0,0),'PLAN Veic'!A65:BN88,(IF(MINUTE(AP14)=0,54,IF(MINUTE(AP14)=15,58,IF(MINUTE(AP14)=30,62,66)))),FALSE)+VLOOKUP(TIME(HOUR(AQ14),0,0),'PLAN Veic'!A65:BN88,(IF(MINUTE(AQ14)=0,54,IF(MINUTE(AQ14)=15,58,IF(MINUTE(AQ14)=30,62,66)))),FALSE)+VLOOKUP(TIME(HOUR(AR14),0,0),'PLAN Veic'!A65:BN88,(IF(MINUTE(AR14)=0,54,IF(MINUTE(AR14)=15,58,IF(MINUTE(AR14)=30,62,66)))),FALSE)</f>
        <v>2</v>
      </c>
      <c r="F60" s="226">
        <f t="shared" si="8"/>
        <v>67</v>
      </c>
      <c r="G60" s="240">
        <f t="shared" si="9"/>
        <v>73.66</v>
      </c>
      <c r="H60" s="229">
        <f t="shared" si="10"/>
        <v>0.11940298507462686</v>
      </c>
      <c r="I60" s="146">
        <f>IFERROR(F60/(4*(MAX(VLOOKUP(TIME(HOUR(AO14),0,0),Totais!A42:U65,(IF(MINUTE(AO14)=0,18,IF(MINUTE(AO14)=15,19,IF(MINUTE(AO14)=30,20,21)))),FALSE),VLOOKUP(TIME(HOUR(AP14),0,0),Totais!A42:U65,(IF(MINUTE(AP14)=0,18,IF(MINUTE(AP14)=15,19,IF(MINUTE(AP14)=30,20,21)))),FALSE),VLOOKUP(TIME(HOUR(AQ14),0,0),Totais!A42:U65,(IF(MINUTE(AQ14)=0,18,IF(MINUTE(AQ14)=15,19,IF(MINUTE(AQ14)=30,20,21)))),FALSE),VLOOKUP(TIME(HOUR(AR14),0,0),Totais!A42:U65,(IF(MINUTE(AR14)=0,18,IF(MINUTE(AR14)=15,19,IF(MINUTE(AR14)=30,20,21)))),FALSE)))),0)</f>
        <v>0.83750000000000002</v>
      </c>
      <c r="J60" s="14">
        <f>SUM('PLAN Veic'!AY65:AY88,'PLAN Veic'!BC65:BC88,'PLAN Veic'!BG65:BG88,'PLAN Veic'!BK65:BK88)</f>
        <v>38</v>
      </c>
      <c r="K60" s="14">
        <f>SUM('PLAN Veic'!AZ65:AZ88,'PLAN Veic'!BD65:BD88,'PLAN Veic'!BH65:BH88,'PLAN Veic'!BL65:BL88)</f>
        <v>515</v>
      </c>
      <c r="L60" s="14">
        <f>SUM('PLAN Veic'!BA65:BA88,'PLAN Veic'!BE65:BE88,'PLAN Veic'!BI65:BI88,'PLAN Veic'!BM65:BM88)</f>
        <v>58</v>
      </c>
      <c r="M60" s="14">
        <f>SUM('PLAN Veic'!BB65:BB88,'PLAN Veic'!BF65:BF88,'PLAN Veic'!BJ65:BJ88,'PLAN Veic'!BN65:BN88)</f>
        <v>26</v>
      </c>
      <c r="N60" s="14">
        <f t="shared" si="11"/>
        <v>637</v>
      </c>
      <c r="O60" s="16">
        <f t="shared" si="12"/>
        <v>695.54</v>
      </c>
      <c r="P60" s="190">
        <f t="shared" si="13"/>
        <v>0.13186813186813187</v>
      </c>
      <c r="R60" s="186" t="s">
        <v>48</v>
      </c>
      <c r="S60" s="14">
        <f>VLOOKUP(TIME(HOUR(AO15),0,0),'PLAN Veic'!A65:BN88,(IF(MINUTE(AO15)=0,51,IF(MINUTE(AO15)=15,55,IF(MINUTE(AO15)=30,59,63)))),FALSE)+VLOOKUP(TIME(HOUR(AP15),0,0),'PLAN Veic'!A65:BN88,(IF(MINUTE(AP15)=0,51,IF(MINUTE(AP15)=15,55,IF(MINUTE(AP15)=30,59,63)))),FALSE)+VLOOKUP(TIME(HOUR(AQ15),0,0),'PLAN Veic'!A65:BN88,(IF(MINUTE(AQ15)=0,51,IF(MINUTE(AQ15)=15,55,IF(MINUTE(AQ15)=30,59,63)))),FALSE)+VLOOKUP(TIME(HOUR(AR15),0,0),'PLAN Veic'!A65:BN88,(IF(MINUTE(AR15)=0,51,IF(MINUTE(AR15)=15,55,IF(MINUTE(AR15)=30,59,63)))),FALSE)</f>
        <v>2</v>
      </c>
      <c r="T60" s="14">
        <f>VLOOKUP(TIME(HOUR(AO15),0,0),'PLAN Veic'!A65:BN88,(IF(MINUTE(AO15)=0,52,IF(MINUTE(AO15)=15,56,IF(MINUTE(AO15)=30,60,64)))),FALSE)+VLOOKUP(TIME(HOUR(AP15),0,0),'PLAN Veic'!A65:BN88,(IF(MINUTE(AP15)=0,52,IF(MINUTE(AP15)=15,56,IF(MINUTE(AP15)=30,60,64)))),FALSE)+VLOOKUP(TIME(HOUR(AQ15),0,0),'PLAN Veic'!A65:BN88,(IF(MINUTE(AQ15)=0,52,IF(MINUTE(AQ15)=15,56,IF(MINUTE(AQ15)=30,60,64)))),FALSE)+VLOOKUP(TIME(HOUR(AR15),0,0),'PLAN Veic'!A65:BN88,(IF(MINUTE(AR15)=0,52,IF(MINUTE(AR15)=15,56,IF(MINUTE(AR15)=30,60,64)))),FALSE)</f>
        <v>57</v>
      </c>
      <c r="U60" s="14">
        <f>VLOOKUP(TIME(HOUR(AO15),0,0),'PLAN Veic'!A65:BN88,(IF(MINUTE(AO15)=0,53,IF(MINUTE(AO15)=15,57,IF(MINUTE(AO15)=30,61,65)))),FALSE)+VLOOKUP(TIME(HOUR(AP15),0,0),'PLAN Veic'!A65:BN88,(IF(MINUTE(AP15)=0,53,IF(MINUTE(AP15)=15,57,IF(MINUTE(AP15)=30,61,65)))),FALSE)+VLOOKUP(TIME(HOUR(AQ15),0,0),'PLAN Veic'!A65:BN88,(IF(MINUTE(AQ15)=0,53,IF(MINUTE(AQ15)=15,57,IF(MINUTE(AQ15)=30,61,65)))),FALSE)+VLOOKUP(TIME(HOUR(AR15),0,0),'PLAN Veic'!A65:BN88,(IF(MINUTE(AR15)=0,53,IF(MINUTE(AR15)=15,57,IF(MINUTE(AR15)=30,61,65)))),FALSE)</f>
        <v>6</v>
      </c>
      <c r="V60" s="14">
        <f>VLOOKUP(TIME(HOUR(AO15),0,0),'PLAN Veic'!A65:BN88,(IF(MINUTE(AO15)=0,54,IF(MINUTE(AO15)=15,58,IF(MINUTE(AO15)=30,62,66)))),FALSE)+VLOOKUP(TIME(HOUR(AP15),0,0),'PLAN Veic'!A65:BN88,(IF(MINUTE(AP15)=0,54,IF(MINUTE(AP15)=15,58,IF(MINUTE(AP15)=30,62,66)))),FALSE)+VLOOKUP(TIME(HOUR(AQ15),0,0),'PLAN Veic'!A65:BN88,(IF(MINUTE(AQ15)=0,54,IF(MINUTE(AQ15)=15,58,IF(MINUTE(AQ15)=30,62,66)))),FALSE)+VLOOKUP(TIME(HOUR(AR15),0,0),'PLAN Veic'!A65:BN88,(IF(MINUTE(AR15)=0,54,IF(MINUTE(AR15)=15,58,IF(MINUTE(AR15)=30,62,66)))),FALSE)</f>
        <v>2</v>
      </c>
      <c r="W60" s="226">
        <f t="shared" si="14"/>
        <v>67</v>
      </c>
      <c r="X60" s="240">
        <f t="shared" si="15"/>
        <v>73.66</v>
      </c>
      <c r="Y60" s="229">
        <f t="shared" si="16"/>
        <v>0.11940298507462686</v>
      </c>
      <c r="Z60" s="146">
        <f>IFERROR(W60/(4*(MAX(VLOOKUP(TIME(HOUR(AO15),0,0),Totais!A42:U65,(IF(MINUTE(AO15)=0,18,IF(MINUTE(AO15)=15,19,IF(MINUTE(AO15)=30,20,21)))),FALSE),VLOOKUP(TIME(HOUR(AP15),0,0),Totais!A42:U65,(IF(MINUTE(AP15)=0,18,IF(MINUTE(AP15)=15,19,IF(MINUTE(AP15)=30,20,21)))),FALSE),VLOOKUP(TIME(HOUR(AQ15),0,0),Totais!A42:U65,(IF(MINUTE(AQ15)=0,18,IF(MINUTE(AQ15)=15,19,IF(MINUTE(AQ15)=30,20,21)))),FALSE),VLOOKUP(TIME(HOUR(AR15),0,0),Totais!A42:U65,(IF(MINUTE(AR15)=0,18,IF(MINUTE(AR15)=15,19,IF(MINUTE(AR15)=30,20,21)))),FALSE)))),0)</f>
        <v>0.83750000000000002</v>
      </c>
      <c r="AA60" s="14">
        <f>SUM('PLAN Veic'!AY65:AY76,'PLAN Veic'!BC65:BC76,'PLAN Veic'!BG65:BG76,'PLAN Veic'!BK65:BK76)</f>
        <v>6</v>
      </c>
      <c r="AB60" s="14">
        <f>SUM('PLAN Veic'!AZ65:AZ76,'PLAN Veic'!BD65:BD76,'PLAN Veic'!BH65:BH76,'PLAN Veic'!BL65:BL76)</f>
        <v>224</v>
      </c>
      <c r="AC60" s="14">
        <f>SUM('PLAN Veic'!BA65:BA76,'PLAN Veic'!BE65:BE76,'PLAN Veic'!BI65:BI76,'PLAN Veic'!BM65:BM76)</f>
        <v>26</v>
      </c>
      <c r="AD60" s="14">
        <f>SUM('PLAN Veic'!BB65:BB76,'PLAN Veic'!BF65:BF76,'PLAN Veic'!BJ65:BJ76,'PLAN Veic'!BN65:BN76)</f>
        <v>16</v>
      </c>
      <c r="AE60" s="14">
        <f t="shared" si="17"/>
        <v>272</v>
      </c>
      <c r="AF60" s="16">
        <f t="shared" si="18"/>
        <v>309.98</v>
      </c>
      <c r="AG60" s="190">
        <f t="shared" si="19"/>
        <v>0.15441176470588236</v>
      </c>
      <c r="AI60" s="186" t="s">
        <v>48</v>
      </c>
      <c r="AJ60" s="14">
        <f>VLOOKUP(TIME(HOUR(AO16),0,0),'PLAN Veic'!A65:BN88,(IF(MINUTE(AO16)=0,51,IF(MINUTE(AO16)=15,55,IF(MINUTE(AO16)=30,59,63)))),FALSE)+VLOOKUP(TIME(HOUR(AP16),0,0),'PLAN Veic'!A65:BN88,(IF(MINUTE(AP16)=0,51,IF(MINUTE(AP16)=15,55,IF(MINUTE(AP16)=30,59,63)))),FALSE)+VLOOKUP(TIME(HOUR(AQ16),0,0),'PLAN Veic'!A65:BN88,(IF(MINUTE(AQ16)=0,51,IF(MINUTE(AQ16)=15,55,IF(MINUTE(AQ16)=30,59,63)))),FALSE)+VLOOKUP(TIME(HOUR(AR16),0,0),'PLAN Veic'!A65:BN88,(IF(MINUTE(AR16)=0,51,IF(MINUTE(AR16)=15,55,IF(MINUTE(AR16)=30,59,63)))),FALSE)</f>
        <v>1</v>
      </c>
      <c r="AK60" s="14">
        <f>VLOOKUP(TIME(HOUR(AO16),0,0),'PLAN Veic'!A65:BN88,(IF(MINUTE(AO16)=0,52,IF(MINUTE(AO16)=15,56,IF(MINUTE(AO16)=30,60,64)))),FALSE)+VLOOKUP(TIME(HOUR(AP16),0,0),'PLAN Veic'!A65:BN88,(IF(MINUTE(AP16)=0,52,IF(MINUTE(AP16)=15,56,IF(MINUTE(AP16)=30,60,64)))),FALSE)+VLOOKUP(TIME(HOUR(AQ16),0,0),'PLAN Veic'!A65:BN88,(IF(MINUTE(AQ16)=0,52,IF(MINUTE(AQ16)=15,56,IF(MINUTE(AQ16)=30,60,64)))),FALSE)+VLOOKUP(TIME(HOUR(AR16),0,0),'PLAN Veic'!A65:BN88,(IF(MINUTE(AR16)=0,52,IF(MINUTE(AR16)=15,56,IF(MINUTE(AR16)=30,60,64)))),FALSE)</f>
        <v>30</v>
      </c>
      <c r="AL60" s="14">
        <f>VLOOKUP(TIME(HOUR(AO16),0,0),'PLAN Veic'!A65:BN88,(IF(MINUTE(AO16)=0,53,IF(MINUTE(AO16)=15,57,IF(MINUTE(AO16)=30,61,65)))),FALSE)+VLOOKUP(TIME(HOUR(AP16),0,0),'PLAN Veic'!A65:BN88,(IF(MINUTE(AP16)=0,53,IF(MINUTE(AP16)=15,57,IF(MINUTE(AP16)=30,61,65)))),FALSE)+VLOOKUP(TIME(HOUR(AQ16),0,0),'PLAN Veic'!A65:BN88,(IF(MINUTE(AQ16)=0,53,IF(MINUTE(AQ16)=15,57,IF(MINUTE(AQ16)=30,61,65)))),FALSE)+VLOOKUP(TIME(HOUR(AR16),0,0),'PLAN Veic'!A65:BN88,(IF(MINUTE(AR16)=0,53,IF(MINUTE(AR16)=15,57,IF(MINUTE(AR16)=30,61,65)))),FALSE)</f>
        <v>4</v>
      </c>
      <c r="AM60" s="14">
        <f>VLOOKUP(TIME(HOUR(AO16),0,0),'PLAN Veic'!A65:BN88,(IF(MINUTE(AO16)=0,54,IF(MINUTE(AO16)=15,58,IF(MINUTE(AO16)=30,62,66)))),FALSE)+VLOOKUP(TIME(HOUR(AP16),0,0),'PLAN Veic'!A65:BN88,(IF(MINUTE(AP16)=0,54,IF(MINUTE(AP16)=15,58,IF(MINUTE(AP16)=30,62,66)))),FALSE)+VLOOKUP(TIME(HOUR(AQ16),0,0),'PLAN Veic'!A65:BN88,(IF(MINUTE(AQ16)=0,54,IF(MINUTE(AQ16)=15,58,IF(MINUTE(AQ16)=30,62,66)))),FALSE)+VLOOKUP(TIME(HOUR(AR16),0,0),'PLAN Veic'!A65:BN88,(IF(MINUTE(AR16)=0,54,IF(MINUTE(AR16)=15,58,IF(MINUTE(AR16)=30,62,66)))),FALSE)</f>
        <v>0</v>
      </c>
      <c r="AN60" s="226">
        <f t="shared" si="20"/>
        <v>35</v>
      </c>
      <c r="AO60" s="240">
        <f t="shared" si="21"/>
        <v>38.33</v>
      </c>
      <c r="AP60" s="229">
        <f t="shared" si="22"/>
        <v>0.11428571428571428</v>
      </c>
      <c r="AQ60" s="146">
        <f>IFERROR(AN60/(4*(MAX(VLOOKUP(TIME(HOUR(AO16),0,0),Totais!A42:U65,(IF(MINUTE(AO16)=0,18,IF(MINUTE(AO16)=15,19,IF(MINUTE(AO16)=30,20,21)))),FALSE),VLOOKUP(TIME(HOUR(AP16),0,0),Totais!A42:U65,(IF(MINUTE(AP16)=0,18,IF(MINUTE(AP16)=15,19,IF(MINUTE(AP16)=30,20,21)))),FALSE),VLOOKUP(TIME(HOUR(AQ16),0,0),Totais!A42:U65,(IF(MINUTE(AQ16)=0,18,IF(MINUTE(AQ16)=15,19,IF(MINUTE(AQ16)=30,20,21)))),FALSE),VLOOKUP(TIME(HOUR(AR16),0,0),Totais!A42:U65,(IF(MINUTE(AR16)=0,18,IF(MINUTE(AR16)=15,19,IF(MINUTE(AR16)=30,20,21)))),FALSE)))),0)</f>
        <v>0.625</v>
      </c>
      <c r="AR60" s="14">
        <f>SUM('PLAN Veic'!AY77:AY88,'PLAN Veic'!BC77:BC88,'PLAN Veic'!BG77:BG88,'PLAN Veic'!BK77:BK88)</f>
        <v>32</v>
      </c>
      <c r="AS60" s="14">
        <f>SUM('PLAN Veic'!AZ77:AZ88,'PLAN Veic'!BD77:BD88,'PLAN Veic'!BH77:BH88,'PLAN Veic'!BL77:BL88)</f>
        <v>291</v>
      </c>
      <c r="AT60" s="14">
        <f>SUM('PLAN Veic'!BA77:BA88,'PLAN Veic'!BE77:BE88,'PLAN Veic'!BI77:BI88,'PLAN Veic'!BM77:BM88)</f>
        <v>32</v>
      </c>
      <c r="AU60" s="14">
        <f>SUM('PLAN Veic'!BB77:BB88,'PLAN Veic'!BF77:BF88,'PLAN Veic'!BJ77:BJ88,'PLAN Veic'!BN77:BN88)</f>
        <v>10</v>
      </c>
      <c r="AV60" s="14">
        <f t="shared" si="23"/>
        <v>365</v>
      </c>
      <c r="AW60" s="16">
        <f t="shared" si="24"/>
        <v>385.56</v>
      </c>
      <c r="AX60" s="190">
        <f t="shared" si="25"/>
        <v>0.11506849315068493</v>
      </c>
      <c r="AZ60" s="244"/>
    </row>
    <row r="61" spans="1:52" x14ac:dyDescent="0.2">
      <c r="A61" s="188" t="s">
        <v>49</v>
      </c>
      <c r="B61" s="26">
        <f>VLOOKUP(TIME(HOUR(AO14),0,0),'PLAN Veic'!A93:R116,(IF(MINUTE(AO14)=0,3,IF(MINUTE(AO14)=15,7,IF(MINUTE(AO14)=30,11,15)))),FALSE)+VLOOKUP(TIME(HOUR(AP14),0,0),'PLAN Veic'!A93:R116,(IF(MINUTE(AP14)=0,3,IF(MINUTE(AP14)=15,7,IF(MINUTE(AP14)=30,11,15)))),FALSE)+VLOOKUP(TIME(HOUR(AQ14),0,0),'PLAN Veic'!A93:R116,(IF(MINUTE(AQ14)=0,3,IF(MINUTE(AQ14)=15,7,IF(MINUTE(AQ14)=30,11,15)))),FALSE)+VLOOKUP(TIME(HOUR(AR14),0,0),'PLAN Veic'!A93:R116,(IF(MINUTE(AR14)=0,3,IF(MINUTE(AR14)=15,7,IF(MINUTE(AR14)=30,11,15)))),FALSE)</f>
        <v>10</v>
      </c>
      <c r="C61" s="26">
        <f>VLOOKUP(TIME(HOUR(AO14),0,0),'PLAN Veic'!A93:R116,(IF(MINUTE(AO14)=0,4,IF(MINUTE(AO14)=15,8,IF(MINUTE(AO14)=30,12,16)))),FALSE)+VLOOKUP(TIME(HOUR(AP14),0,0),'PLAN Veic'!A93:R116,(IF(MINUTE(AP14)=0,4,IF(MINUTE(AP14)=15,8,IF(MINUTE(AP14)=30,12,16)))),FALSE)+VLOOKUP(TIME(HOUR(AQ14),0,0),'PLAN Veic'!A93:R116,(IF(MINUTE(AQ14)=0,4,IF(MINUTE(AQ14)=15,8,IF(MINUTE(AQ14)=30,12,16)))),FALSE)+VLOOKUP(TIME(HOUR(AR14),0,0),'PLAN Veic'!A93:R116,(IF(MINUTE(AR14)=0,4,IF(MINUTE(AR14)=15,8,IF(MINUTE(AR14)=30,12,16)))),FALSE)</f>
        <v>371</v>
      </c>
      <c r="D61" s="26">
        <f>VLOOKUP(TIME(HOUR(AO14),0,0),'PLAN Veic'!A93:R116,(IF(MINUTE(AO14)=0,5,IF(MINUTE(AO14)=15,9,IF(MINUTE(AO14)=30,13,17)))),FALSE)+VLOOKUP(TIME(HOUR(AP14),0,0),'PLAN Veic'!A93:R116,(IF(MINUTE(AP14)=0,5,IF(MINUTE(AP14)=15,9,IF(MINUTE(AP14)=30,13,17)))),FALSE)+VLOOKUP(TIME(HOUR(AQ14),0,0),'PLAN Veic'!A93:R116,(IF(MINUTE(AQ14)=0,5,IF(MINUTE(AQ14)=15,9,IF(MINUTE(AQ14)=30,13,17)))),FALSE)+VLOOKUP(TIME(HOUR(AR14),0,0),'PLAN Veic'!A93:R116,(IF(MINUTE(AR14)=0,5,IF(MINUTE(AR14)=15,9,IF(MINUTE(AR14)=30,13,17)))),FALSE)</f>
        <v>15</v>
      </c>
      <c r="E61" s="26">
        <f>VLOOKUP(TIME(HOUR(AO14),0,0),'PLAN Veic'!A93:R116,(IF(MINUTE(AO14)=0,6,IF(MINUTE(AO14)=15,10,IF(MINUTE(AO14)=30,14,18)))),FALSE)+VLOOKUP(TIME(HOUR(AP14),0,0),'PLAN Veic'!A93:R116,(IF(MINUTE(AP14)=0,6,IF(MINUTE(AP14)=15,10,IF(MINUTE(AP14)=30,14,18)))),FALSE)+VLOOKUP(TIME(HOUR(AQ14),0,0),'PLAN Veic'!A93:R116,(IF(MINUTE(AQ14)=0,6,IF(MINUTE(AQ14)=15,10,IF(MINUTE(AQ14)=30,14,18)))),FALSE)+VLOOKUP(TIME(HOUR(AR14),0,0),'PLAN Veic'!A93:R116,(IF(MINUTE(AR14)=0,6,IF(MINUTE(AR14)=15,10,IF(MINUTE(AR14)=30,14,18)))),FALSE)</f>
        <v>3</v>
      </c>
      <c r="F61" s="252">
        <f t="shared" si="8"/>
        <v>399</v>
      </c>
      <c r="G61" s="232">
        <f t="shared" si="9"/>
        <v>410.3</v>
      </c>
      <c r="H61" s="228">
        <f t="shared" si="10"/>
        <v>4.5112781954887216E-2</v>
      </c>
      <c r="I61" s="145">
        <f>IFERROR(F61/(4*(MAX(VLOOKUP(TIME(HOUR(AO14),0,0),Totais!A42:Z65,(IF(MINUTE(AO14)=0,23,IF(MINUTE(AO14)=15,24,IF(MINUTE(AO14)=30,25,26)))),FALSE),VLOOKUP(TIME(HOUR(AP14),0,0),Totais!A42:Z65,(IF(MINUTE(AP14)=0,23,IF(MINUTE(AP14)=15,24,IF(MINUTE(AP14)=30,25,26)))),FALSE),VLOOKUP(TIME(HOUR(AQ14),0,0),Totais!A42:Z65,(IF(MINUTE(AQ14)=0,23,IF(MINUTE(AQ14)=15,24,IF(MINUTE(AQ14)=30,25,26)))),FALSE),VLOOKUP(TIME(HOUR(AR14),0,0),Totais!A42:Z65,(IF(MINUTE(AR14)=0,23,IF(MINUTE(AR14)=15,24,IF(MINUTE(AR14)=30,25,26)))),FALSE)))),0)</f>
        <v>0.76145038167938928</v>
      </c>
      <c r="J61" s="15">
        <f>SUM('PLAN Veic'!C93:C116,'PLAN Veic'!G93:G116,'PLAN Veic'!K93:K116,'PLAN Veic'!O93:O116)</f>
        <v>97</v>
      </c>
      <c r="K61" s="15">
        <f>SUM('PLAN Veic'!D93:D116,'PLAN Veic'!H93:H116,'PLAN Veic'!L93:L116,'PLAN Veic'!P93:P116)</f>
        <v>3091</v>
      </c>
      <c r="L61" s="15">
        <f>SUM('PLAN Veic'!E93:E116,'PLAN Veic'!I93:I116,'PLAN Veic'!M93:M116,'PLAN Veic'!Q93:Q116)</f>
        <v>239</v>
      </c>
      <c r="M61" s="15">
        <f>SUM('PLAN Veic'!F93:F116,'PLAN Veic'!J93:J116,'PLAN Veic'!N93:N116,'PLAN Veic'!R93:R116)</f>
        <v>44</v>
      </c>
      <c r="N61" s="34">
        <f t="shared" si="11"/>
        <v>3471</v>
      </c>
      <c r="O61" s="35">
        <f t="shared" si="12"/>
        <v>3689.01</v>
      </c>
      <c r="P61" s="189">
        <f t="shared" si="13"/>
        <v>8.1532699510227596E-2</v>
      </c>
      <c r="R61" s="188" t="s">
        <v>49</v>
      </c>
      <c r="S61" s="26">
        <f>VLOOKUP(TIME(HOUR(AO15),0,0),'PLAN Veic'!A93:R116,(IF(MINUTE(AO15)=0,3,IF(MINUTE(AO15)=15,7,IF(MINUTE(AO15)=30,11,15)))),FALSE)+VLOOKUP(TIME(HOUR(AP15),0,0),'PLAN Veic'!A93:R116,(IF(MINUTE(AP15)=0,3,IF(MINUTE(AP15)=15,7,IF(MINUTE(AP15)=30,11,15)))),FALSE)+VLOOKUP(TIME(HOUR(AQ15),0,0),'PLAN Veic'!A93:R116,(IF(MINUTE(AQ15)=0,3,IF(MINUTE(AQ15)=15,7,IF(MINUTE(AQ15)=30,11,15)))),FALSE)+VLOOKUP(TIME(HOUR(AR15),0,0),'PLAN Veic'!A93:R116,(IF(MINUTE(AR15)=0,3,IF(MINUTE(AR15)=15,7,IF(MINUTE(AR15)=30,11,15)))),FALSE)</f>
        <v>10</v>
      </c>
      <c r="T61" s="26">
        <f>VLOOKUP(TIME(HOUR(AO15),0,0),'PLAN Veic'!A93:R116,(IF(MINUTE(AO15)=0,4,IF(MINUTE(AO15)=15,8,IF(MINUTE(AO15)=30,12,16)))),FALSE)+VLOOKUP(TIME(HOUR(AP15),0,0),'PLAN Veic'!A93:R116,(IF(MINUTE(AP15)=0,4,IF(MINUTE(AP15)=15,8,IF(MINUTE(AP15)=30,12,16)))),FALSE)+VLOOKUP(TIME(HOUR(AQ15),0,0),'PLAN Veic'!A93:R116,(IF(MINUTE(AQ15)=0,4,IF(MINUTE(AQ15)=15,8,IF(MINUTE(AQ15)=30,12,16)))),FALSE)+VLOOKUP(TIME(HOUR(AR15),0,0),'PLAN Veic'!A93:R116,(IF(MINUTE(AR15)=0,4,IF(MINUTE(AR15)=15,8,IF(MINUTE(AR15)=30,12,16)))),FALSE)</f>
        <v>371</v>
      </c>
      <c r="U61" s="26">
        <f>VLOOKUP(TIME(HOUR(AO15),0,0),'PLAN Veic'!A93:R116,(IF(MINUTE(AO15)=0,5,IF(MINUTE(AO15)=15,9,IF(MINUTE(AO15)=30,13,17)))),FALSE)+VLOOKUP(TIME(HOUR(AP15),0,0),'PLAN Veic'!A93:R116,(IF(MINUTE(AP15)=0,5,IF(MINUTE(AP15)=15,9,IF(MINUTE(AP15)=30,13,17)))),FALSE)+VLOOKUP(TIME(HOUR(AQ15),0,0),'PLAN Veic'!A93:R116,(IF(MINUTE(AQ15)=0,5,IF(MINUTE(AQ15)=15,9,IF(MINUTE(AQ15)=30,13,17)))),FALSE)+VLOOKUP(TIME(HOUR(AR15),0,0),'PLAN Veic'!A93:R116,(IF(MINUTE(AR15)=0,5,IF(MINUTE(AR15)=15,9,IF(MINUTE(AR15)=30,13,17)))),FALSE)</f>
        <v>15</v>
      </c>
      <c r="V61" s="26">
        <f>VLOOKUP(TIME(HOUR(AO15),0,0),'PLAN Veic'!A93:R116,(IF(MINUTE(AO15)=0,6,IF(MINUTE(AO15)=15,10,IF(MINUTE(AO15)=30,14,18)))),FALSE)+VLOOKUP(TIME(HOUR(AP15),0,0),'PLAN Veic'!A93:R116,(IF(MINUTE(AP15)=0,6,IF(MINUTE(AP15)=15,10,IF(MINUTE(AP15)=30,14,18)))),FALSE)+VLOOKUP(TIME(HOUR(AQ15),0,0),'PLAN Veic'!A93:R116,(IF(MINUTE(AQ15)=0,6,IF(MINUTE(AQ15)=15,10,IF(MINUTE(AQ15)=30,14,18)))),FALSE)+VLOOKUP(TIME(HOUR(AR15),0,0),'PLAN Veic'!A93:R116,(IF(MINUTE(AR15)=0,6,IF(MINUTE(AR15)=15,10,IF(MINUTE(AR15)=30,14,18)))),FALSE)</f>
        <v>3</v>
      </c>
      <c r="W61" s="252">
        <f t="shared" si="14"/>
        <v>399</v>
      </c>
      <c r="X61" s="232">
        <f t="shared" si="15"/>
        <v>410.3</v>
      </c>
      <c r="Y61" s="228">
        <f t="shared" si="16"/>
        <v>4.5112781954887216E-2</v>
      </c>
      <c r="Z61" s="145">
        <f>IFERROR(W61/(4*(MAX(VLOOKUP(TIME(HOUR(AO15),0,0),Totais!A42:Z65,(IF(MINUTE(AO15)=0,23,IF(MINUTE(AO15)=15,24,IF(MINUTE(AO15)=30,25,26)))),FALSE),VLOOKUP(TIME(HOUR(AP15),0,0),Totais!A42:Z65,(IF(MINUTE(AP15)=0,23,IF(MINUTE(AP15)=15,24,IF(MINUTE(AP15)=30,25,26)))),FALSE),VLOOKUP(TIME(HOUR(AQ15),0,0),Totais!A42:Z65,(IF(MINUTE(AQ15)=0,23,IF(MINUTE(AQ15)=15,24,IF(MINUTE(AQ15)=30,25,26)))),FALSE),VLOOKUP(TIME(HOUR(AR15),0,0),Totais!A42:Z65,(IF(MINUTE(AR15)=0,23,IF(MINUTE(AR15)=15,24,IF(MINUTE(AR15)=30,25,26)))),FALSE)))),0)</f>
        <v>0.76145038167938928</v>
      </c>
      <c r="AA61" s="15">
        <f>SUM('PLAN Veic'!C93:C104,'PLAN Veic'!G93:G104,'PLAN Veic'!K93:K104,'PLAN Veic'!O93:O104)</f>
        <v>28</v>
      </c>
      <c r="AB61" s="15">
        <f>SUM('PLAN Veic'!D93:D104,'PLAN Veic'!H93:H104,'PLAN Veic'!L93:L104,'PLAN Veic'!P93:P104)</f>
        <v>1064</v>
      </c>
      <c r="AC61" s="15">
        <f>SUM('PLAN Veic'!E93:E104,'PLAN Veic'!I93:I104,'PLAN Veic'!M93:M104,'PLAN Veic'!Q93:Q104)</f>
        <v>105</v>
      </c>
      <c r="AD61" s="15">
        <f>SUM('PLAN Veic'!F93:F104,'PLAN Veic'!J93:J104,'PLAN Veic'!N93:N104,'PLAN Veic'!R93:R104)</f>
        <v>32</v>
      </c>
      <c r="AE61" s="34">
        <f t="shared" si="17"/>
        <v>1229</v>
      </c>
      <c r="AF61" s="35">
        <f t="shared" si="18"/>
        <v>1347.24</v>
      </c>
      <c r="AG61" s="189">
        <f t="shared" si="19"/>
        <v>0.11147274206672091</v>
      </c>
      <c r="AI61" s="188" t="s">
        <v>49</v>
      </c>
      <c r="AJ61" s="26">
        <f>VLOOKUP(TIME(HOUR(AO16),0,0),'PLAN Veic'!A93:R116,(IF(MINUTE(AO16)=0,3,IF(MINUTE(AO16)=15,7,IF(MINUTE(AO16)=30,11,15)))),FALSE)+VLOOKUP(TIME(HOUR(AP16),0,0),'PLAN Veic'!A93:R116,(IF(MINUTE(AP16)=0,3,IF(MINUTE(AP16)=15,7,IF(MINUTE(AP16)=30,11,15)))),FALSE)+VLOOKUP(TIME(HOUR(AQ16),0,0),'PLAN Veic'!A93:R116,(IF(MINUTE(AQ16)=0,3,IF(MINUTE(AQ16)=15,7,IF(MINUTE(AQ16)=30,11,15)))),FALSE)+VLOOKUP(TIME(HOUR(AR16),0,0),'PLAN Veic'!A93:R116,(IF(MINUTE(AR16)=0,3,IF(MINUTE(AR16)=15,7,IF(MINUTE(AR16)=30,11,15)))),FALSE)</f>
        <v>5</v>
      </c>
      <c r="AK61" s="26">
        <f>VLOOKUP(TIME(HOUR(AO16),0,0),'PLAN Veic'!A93:R116,(IF(MINUTE(AO16)=0,4,IF(MINUTE(AO16)=15,8,IF(MINUTE(AO16)=30,12,16)))),FALSE)+VLOOKUP(TIME(HOUR(AP16),0,0),'PLAN Veic'!A93:R116,(IF(MINUTE(AP16)=0,4,IF(MINUTE(AP16)=15,8,IF(MINUTE(AP16)=30,12,16)))),FALSE)+VLOOKUP(TIME(HOUR(AQ16),0,0),'PLAN Veic'!A93:R116,(IF(MINUTE(AQ16)=0,4,IF(MINUTE(AQ16)=15,8,IF(MINUTE(AQ16)=30,12,16)))),FALSE)+VLOOKUP(TIME(HOUR(AR16),0,0),'PLAN Veic'!A93:R116,(IF(MINUTE(AR16)=0,4,IF(MINUTE(AR16)=15,8,IF(MINUTE(AR16)=30,12,16)))),FALSE)</f>
        <v>254</v>
      </c>
      <c r="AL61" s="26">
        <f>VLOOKUP(TIME(HOUR(AO16),0,0),'PLAN Veic'!A93:R116,(IF(MINUTE(AO16)=0,5,IF(MINUTE(AO16)=15,9,IF(MINUTE(AO16)=30,13,17)))),FALSE)+VLOOKUP(TIME(HOUR(AP16),0,0),'PLAN Veic'!A93:R116,(IF(MINUTE(AP16)=0,5,IF(MINUTE(AP16)=15,9,IF(MINUTE(AP16)=30,13,17)))),FALSE)+VLOOKUP(TIME(HOUR(AQ16),0,0),'PLAN Veic'!A93:R116,(IF(MINUTE(AQ16)=0,5,IF(MINUTE(AQ16)=15,9,IF(MINUTE(AQ16)=30,13,17)))),FALSE)+VLOOKUP(TIME(HOUR(AR16),0,0),'PLAN Veic'!A93:R116,(IF(MINUTE(AR16)=0,5,IF(MINUTE(AR16)=15,9,IF(MINUTE(AR16)=30,13,17)))),FALSE)</f>
        <v>12</v>
      </c>
      <c r="AM61" s="26">
        <f>VLOOKUP(TIME(HOUR(AO16),0,0),'PLAN Veic'!A93:R116,(IF(MINUTE(AO16)=0,6,IF(MINUTE(AO16)=15,10,IF(MINUTE(AO16)=30,14,18)))),FALSE)+VLOOKUP(TIME(HOUR(AP16),0,0),'PLAN Veic'!A93:R116,(IF(MINUTE(AP16)=0,6,IF(MINUTE(AP16)=15,10,IF(MINUTE(AP16)=30,14,18)))),FALSE)+VLOOKUP(TIME(HOUR(AQ16),0,0),'PLAN Veic'!A93:R116,(IF(MINUTE(AQ16)=0,6,IF(MINUTE(AQ16)=15,10,IF(MINUTE(AQ16)=30,14,18)))),FALSE)+VLOOKUP(TIME(HOUR(AR16),0,0),'PLAN Veic'!A93:R116,(IF(MINUTE(AR16)=0,6,IF(MINUTE(AR16)=15,10,IF(MINUTE(AR16)=30,14,18)))),FALSE)</f>
        <v>0</v>
      </c>
      <c r="AN61" s="252">
        <f t="shared" si="20"/>
        <v>271</v>
      </c>
      <c r="AO61" s="232">
        <f t="shared" si="21"/>
        <v>279.64999999999998</v>
      </c>
      <c r="AP61" s="228">
        <f t="shared" si="22"/>
        <v>4.4280442804428041E-2</v>
      </c>
      <c r="AQ61" s="145">
        <f>IFERROR(AN61/(4*(MAX(VLOOKUP(TIME(HOUR(AO16),0,0),Totais!A42:Z65,(IF(MINUTE(AO16)=0,23,IF(MINUTE(AO16)=15,24,IF(MINUTE(AO16)=30,25,26)))),FALSE),VLOOKUP(TIME(HOUR(AP16),0,0),Totais!A42:Z65,(IF(MINUTE(AP16)=0,23,IF(MINUTE(AP16)=15,24,IF(MINUTE(AP16)=30,25,26)))),FALSE),VLOOKUP(TIME(HOUR(AQ16),0,0),Totais!A42:Z65,(IF(MINUTE(AQ16)=0,23,IF(MINUTE(AQ16)=15,24,IF(MINUTE(AQ16)=30,25,26)))),FALSE),VLOOKUP(TIME(HOUR(AR16),0,0),Totais!A42:Z65,(IF(MINUTE(AR16)=0,23,IF(MINUTE(AR16)=15,24,IF(MINUTE(AR16)=30,25,26)))),FALSE)))),0)</f>
        <v>0.8162650602409639</v>
      </c>
      <c r="AR61" s="15">
        <f>SUM('PLAN Veic'!C105:C116,'PLAN Veic'!G105:G116,'PLAN Veic'!K105:K116,'PLAN Veic'!O105:O116)</f>
        <v>69</v>
      </c>
      <c r="AS61" s="15">
        <f>SUM('PLAN Veic'!D105:D116,'PLAN Veic'!H105:H116,'PLAN Veic'!L105:L116,'PLAN Veic'!P105:P116)</f>
        <v>2027</v>
      </c>
      <c r="AT61" s="15">
        <f>SUM('PLAN Veic'!E105:E116,'PLAN Veic'!I105:I116,'PLAN Veic'!M105:M116,'PLAN Veic'!Q105:Q116)</f>
        <v>134</v>
      </c>
      <c r="AU61" s="15">
        <f>SUM('PLAN Veic'!F105:F116,'PLAN Veic'!J105:J116,'PLAN Veic'!N105:N116,'PLAN Veic'!R105:R116)</f>
        <v>12</v>
      </c>
      <c r="AV61" s="34">
        <f t="shared" si="23"/>
        <v>2242</v>
      </c>
      <c r="AW61" s="35">
        <f t="shared" si="24"/>
        <v>2341.77</v>
      </c>
      <c r="AX61" s="189">
        <f t="shared" si="25"/>
        <v>6.5120428189116855E-2</v>
      </c>
      <c r="AZ61" s="244"/>
    </row>
    <row r="62" spans="1:52" x14ac:dyDescent="0.2">
      <c r="A62" s="186" t="s">
        <v>50</v>
      </c>
      <c r="B62" s="14">
        <f>VLOOKUP(TIME(HOUR(AO14),0,0),'PLAN Veic'!A93:AH116,(IF(MINUTE(AO14)=0,19,IF(MINUTE(AO14)=15,23,IF(MINUTE(AO14)=30,27,31)))),FALSE)+VLOOKUP(TIME(HOUR(AP14),0,0),'PLAN Veic'!A93:AH116,(IF(MINUTE(AP14)=0,19,IF(MINUTE(AP14)=15,23,IF(MINUTE(AP14)=30,27,31)))),FALSE)+VLOOKUP(TIME(HOUR(AQ14),0,0),'PLAN Veic'!A93:AH116,(IF(MINUTE(AQ14)=0,19,IF(MINUTE(AQ14)=15,23,IF(MINUTE(AQ14)=30,27,31)))),FALSE)+VLOOKUP(TIME(HOUR(AR14),0,0),'PLAN Veic'!A93:AH116,(IF(MINUTE(AR14)=0,19,IF(MINUTE(AR14)=15,23,IF(MINUTE(AR14)=30,27,31)))),FALSE)</f>
        <v>502</v>
      </c>
      <c r="C62" s="14">
        <f>VLOOKUP(TIME(HOUR(AO14),0,0),'PLAN Veic'!A93:AH116,(IF(MINUTE(AO14)=0,20,IF(MINUTE(AO14)=15,24,IF(MINUTE(AO14)=30,28,32)))),FALSE)+VLOOKUP(TIME(HOUR(AP14),0,0),'PLAN Veic'!A93:AH116,(IF(MINUTE(AP14)=0,20,IF(MINUTE(AP14)=15,24,IF(MINUTE(AP14)=30,28,32)))),FALSE)+VLOOKUP(TIME(HOUR(AQ14),0,0),'PLAN Veic'!A93:AH116,(IF(MINUTE(AQ14)=0,20,IF(MINUTE(AQ14)=15,24,IF(MINUTE(AQ14)=30,28,32)))),FALSE)+VLOOKUP(TIME(HOUR(AR14),0,0),'PLAN Veic'!A93:AH116,(IF(MINUTE(AR14)=0,20,IF(MINUTE(AR14)=15,24,IF(MINUTE(AR14)=30,28,32)))),FALSE)</f>
        <v>3495</v>
      </c>
      <c r="D62" s="14">
        <f>VLOOKUP(TIME(HOUR(AO14),0,0),'PLAN Veic'!A93:AH116,(IF(MINUTE(AO14)=0,21,IF(MINUTE(AO14)=15,25,IF(MINUTE(AO14)=30,29,33)))),FALSE)+VLOOKUP(TIME(HOUR(AP14),0,0),'PLAN Veic'!A93:AH116,(IF(MINUTE(AP14)=0,21,IF(MINUTE(AP14)=15,25,IF(MINUTE(AP14)=30,29,33)))),FALSE)+VLOOKUP(TIME(HOUR(AQ14),0,0),'PLAN Veic'!A93:AH116,(IF(MINUTE(AQ14)=0,21,IF(MINUTE(AQ14)=15,25,IF(MINUTE(AQ14)=30,29,33)))),FALSE)+VLOOKUP(TIME(HOUR(AR14),0,0),'PLAN Veic'!A93:AH116,(IF(MINUTE(AR14)=0,21,IF(MINUTE(AR14)=15,25,IF(MINUTE(AR14)=30,29,33)))),FALSE)</f>
        <v>34</v>
      </c>
      <c r="E62" s="14">
        <f>VLOOKUP(TIME(HOUR(AO14),0,0),'PLAN Veic'!A93:AH116,(IF(MINUTE(AO14)=0,22,IF(MINUTE(AO14)=15,26,IF(MINUTE(AO14)=30,30,34)))),FALSE)+VLOOKUP(TIME(HOUR(AP14),0,0),'PLAN Veic'!A93:AH116,(IF(MINUTE(AP14)=0,22,IF(MINUTE(AP14)=15,26,IF(MINUTE(AP14)=30,30,34)))),FALSE)+VLOOKUP(TIME(HOUR(AQ14),0,0),'PLAN Veic'!A93:AH116,(IF(MINUTE(AQ14)=0,22,IF(MINUTE(AQ14)=15,26,IF(MINUTE(AQ14)=30,30,34)))),FALSE)+VLOOKUP(TIME(HOUR(AR14),0,0),'PLAN Veic'!A93:AH116,(IF(MINUTE(AR14)=0,22,IF(MINUTE(AR14)=15,26,IF(MINUTE(AR14)=30,30,34)))),FALSE)</f>
        <v>251</v>
      </c>
      <c r="F62" s="226">
        <f t="shared" si="8"/>
        <v>4282</v>
      </c>
      <c r="G62" s="240">
        <f t="shared" si="9"/>
        <v>4230.66</v>
      </c>
      <c r="H62" s="229">
        <f t="shared" si="10"/>
        <v>6.6557683325548803E-2</v>
      </c>
      <c r="I62" s="146">
        <f>IFERROR(F62/(4*(MAX(VLOOKUP(TIME(HOUR(AO14),0,0),Totais!A42:AE65,(IF(MINUTE(AO14)=0,28,IF(MINUTE(AO14)=15,29,IF(MINUTE(AO14)=30,30,31)))),FALSE),VLOOKUP(TIME(HOUR(AP14),0,0),Totais!A42:AE65,(IF(MINUTE(AP14)=0,28,IF(MINUTE(AP14)=15,29,IF(MINUTE(AP14)=30,30,31)))),FALSE),VLOOKUP(TIME(HOUR(AQ14),0,0),Totais!A42:AE65,(IF(MINUTE(AQ14)=0,28,IF(MINUTE(AQ14)=15,29,IF(MINUTE(AQ14)=30,30,31)))),FALSE),VLOOKUP(TIME(HOUR(AR14),0,0),Totais!A42:AE65,(IF(MINUTE(AR14)=0,28,IF(MINUTE(AR14)=15,29,IF(MINUTE(AR14)=30,30,31)))),FALSE)))),0)</f>
        <v>0.96441441441441444</v>
      </c>
      <c r="J62" s="14">
        <f>SUM('PLAN Veic'!S93:S116,'PLAN Veic'!W93:W116,'PLAN Veic'!AA93:AA116,'PLAN Veic'!AE93:AE116)</f>
        <v>8209</v>
      </c>
      <c r="K62" s="14">
        <f>SUM('PLAN Veic'!T93:T116,'PLAN Veic'!X93:X116,'PLAN Veic'!AB93:AB116,'PLAN Veic'!AF93:AF116)</f>
        <v>48347</v>
      </c>
      <c r="L62" s="14">
        <f>SUM('PLAN Veic'!U93:U116,'PLAN Veic'!Y93:Y116,'PLAN Veic'!AC93:AC116,'PLAN Veic'!AG93:AG116)</f>
        <v>679</v>
      </c>
      <c r="M62" s="14">
        <f>SUM('PLAN Veic'!V93:V116,'PLAN Veic'!Z93:Z116,'PLAN Veic'!AD93:AD116,'PLAN Veic'!AH93:AH116)</f>
        <v>4908</v>
      </c>
      <c r="N62" s="14">
        <f t="shared" si="11"/>
        <v>62143</v>
      </c>
      <c r="O62" s="16">
        <f t="shared" si="12"/>
        <v>62229.97</v>
      </c>
      <c r="P62" s="190">
        <f t="shared" si="13"/>
        <v>8.9905540447033458E-2</v>
      </c>
      <c r="R62" s="186" t="s">
        <v>50</v>
      </c>
      <c r="S62" s="14">
        <f>VLOOKUP(TIME(HOUR(AO15),0,0),'PLAN Veic'!A93:AH116,(IF(MINUTE(AO15)=0,19,IF(MINUTE(AO15)=15,23,IF(MINUTE(AO15)=30,27,31)))),FALSE)+VLOOKUP(TIME(HOUR(AP15),0,0),'PLAN Veic'!A93:AH116,(IF(MINUTE(AP15)=0,19,IF(MINUTE(AP15)=15,23,IF(MINUTE(AP15)=30,27,31)))),FALSE)+VLOOKUP(TIME(HOUR(AQ15),0,0),'PLAN Veic'!A93:AH116,(IF(MINUTE(AQ15)=0,19,IF(MINUTE(AQ15)=15,23,IF(MINUTE(AQ15)=30,27,31)))),FALSE)+VLOOKUP(TIME(HOUR(AR15),0,0),'PLAN Veic'!A93:AH116,(IF(MINUTE(AR15)=0,19,IF(MINUTE(AR15)=15,23,IF(MINUTE(AR15)=30,27,31)))),FALSE)</f>
        <v>502</v>
      </c>
      <c r="T62" s="14">
        <f>VLOOKUP(TIME(HOUR(AO15),0,0),'PLAN Veic'!A93:AH116,(IF(MINUTE(AO15)=0,20,IF(MINUTE(AO15)=15,24,IF(MINUTE(AO15)=30,28,32)))),FALSE)+VLOOKUP(TIME(HOUR(AP15),0,0),'PLAN Veic'!A93:AH116,(IF(MINUTE(AP15)=0,20,IF(MINUTE(AP15)=15,24,IF(MINUTE(AP15)=30,28,32)))),FALSE)+VLOOKUP(TIME(HOUR(AQ15),0,0),'PLAN Veic'!A93:AH116,(IF(MINUTE(AQ15)=0,20,IF(MINUTE(AQ15)=15,24,IF(MINUTE(AQ15)=30,28,32)))),FALSE)+VLOOKUP(TIME(HOUR(AR15),0,0),'PLAN Veic'!A93:AH116,(IF(MINUTE(AR15)=0,20,IF(MINUTE(AR15)=15,24,IF(MINUTE(AR15)=30,28,32)))),FALSE)</f>
        <v>3495</v>
      </c>
      <c r="U62" s="14">
        <f>VLOOKUP(TIME(HOUR(AO15),0,0),'PLAN Veic'!A93:AH116,(IF(MINUTE(AO15)=0,21,IF(MINUTE(AO15)=15,25,IF(MINUTE(AO15)=30,29,33)))),FALSE)+VLOOKUP(TIME(HOUR(AP15),0,0),'PLAN Veic'!A93:AH116,(IF(MINUTE(AP15)=0,21,IF(MINUTE(AP15)=15,25,IF(MINUTE(AP15)=30,29,33)))),FALSE)+VLOOKUP(TIME(HOUR(AQ15),0,0),'PLAN Veic'!A93:AH116,(IF(MINUTE(AQ15)=0,21,IF(MINUTE(AQ15)=15,25,IF(MINUTE(AQ15)=30,29,33)))),FALSE)+VLOOKUP(TIME(HOUR(AR15),0,0),'PLAN Veic'!A93:AH116,(IF(MINUTE(AR15)=0,21,IF(MINUTE(AR15)=15,25,IF(MINUTE(AR15)=30,29,33)))),FALSE)</f>
        <v>34</v>
      </c>
      <c r="V62" s="14">
        <f>VLOOKUP(TIME(HOUR(AO15),0,0),'PLAN Veic'!A93:AH116,(IF(MINUTE(AO15)=0,22,IF(MINUTE(AO15)=15,26,IF(MINUTE(AO15)=30,30,34)))),FALSE)+VLOOKUP(TIME(HOUR(AP15),0,0),'PLAN Veic'!A93:AH116,(IF(MINUTE(AP15)=0,22,IF(MINUTE(AP15)=15,26,IF(MINUTE(AP15)=30,30,34)))),FALSE)+VLOOKUP(TIME(HOUR(AQ15),0,0),'PLAN Veic'!A93:AH116,(IF(MINUTE(AQ15)=0,22,IF(MINUTE(AQ15)=15,26,IF(MINUTE(AQ15)=30,30,34)))),FALSE)+VLOOKUP(TIME(HOUR(AR15),0,0),'PLAN Veic'!A93:AH116,(IF(MINUTE(AR15)=0,22,IF(MINUTE(AR15)=15,26,IF(MINUTE(AR15)=30,30,34)))),FALSE)</f>
        <v>251</v>
      </c>
      <c r="W62" s="226">
        <f t="shared" si="14"/>
        <v>4282</v>
      </c>
      <c r="X62" s="240">
        <f t="shared" si="15"/>
        <v>4230.66</v>
      </c>
      <c r="Y62" s="229">
        <f t="shared" si="16"/>
        <v>6.6557683325548803E-2</v>
      </c>
      <c r="Z62" s="146">
        <f>IFERROR(W62/(4*(MAX(VLOOKUP(TIME(HOUR(AO15),0,0),Totais!A42:AE65,(IF(MINUTE(AO15)=0,28,IF(MINUTE(AO15)=15,29,IF(MINUTE(AO15)=30,30,31)))),FALSE),VLOOKUP(TIME(HOUR(AP15),0,0),Totais!A42:AE65,(IF(MINUTE(AP15)=0,28,IF(MINUTE(AP15)=15,29,IF(MINUTE(AP15)=30,30,31)))),FALSE),VLOOKUP(TIME(HOUR(AQ15),0,0),Totais!A42:AE65,(IF(MINUTE(AQ15)=0,28,IF(MINUTE(AQ15)=15,29,IF(MINUTE(AQ15)=30,30,31)))),FALSE),VLOOKUP(TIME(HOUR(AR15),0,0),Totais!A42:AE65,(IF(MINUTE(AR15)=0,28,IF(MINUTE(AR15)=15,29,IF(MINUTE(AR15)=30,30,31)))),FALSE)))),0)</f>
        <v>0.96441441441441444</v>
      </c>
      <c r="AA62" s="14">
        <f>SUM('PLAN Veic'!S93:S104,'PLAN Veic'!W93:W104,'PLAN Veic'!AA93:AA104,'PLAN Veic'!AE93:AE104)</f>
        <v>2853</v>
      </c>
      <c r="AB62" s="14">
        <f>SUM('PLAN Veic'!T93:T104,'PLAN Veic'!X93:X104,'PLAN Veic'!AB93:AB104,'PLAN Veic'!AF93:AF104)</f>
        <v>19580</v>
      </c>
      <c r="AC62" s="14">
        <f>SUM('PLAN Veic'!U93:U104,'PLAN Veic'!Y93:Y104,'PLAN Veic'!AC93:AC104,'PLAN Veic'!AG93:AG104)</f>
        <v>331</v>
      </c>
      <c r="AD62" s="14">
        <f>SUM('PLAN Veic'!V93:V104,'PLAN Veic'!Z93:Z104,'PLAN Veic'!AD93:AD104,'PLAN Veic'!AH93:AH104)</f>
        <v>2581</v>
      </c>
      <c r="AE62" s="14">
        <f t="shared" si="17"/>
        <v>25345</v>
      </c>
      <c r="AF62" s="16">
        <f t="shared" si="18"/>
        <v>26345.49</v>
      </c>
      <c r="AG62" s="190">
        <f t="shared" si="19"/>
        <v>0.11489445650029592</v>
      </c>
      <c r="AI62" s="186" t="s">
        <v>50</v>
      </c>
      <c r="AJ62" s="14">
        <f>VLOOKUP(TIME(HOUR(AO16),0,0),'PLAN Veic'!A93:AH116,(IF(MINUTE(AO16)=0,19,IF(MINUTE(AO16)=15,23,IF(MINUTE(AO16)=30,27,31)))),FALSE)+VLOOKUP(TIME(HOUR(AP16),0,0),'PLAN Veic'!A93:AH116,(IF(MINUTE(AP16)=0,19,IF(MINUTE(AP16)=15,23,IF(MINUTE(AP16)=30,27,31)))),FALSE)+VLOOKUP(TIME(HOUR(AQ16),0,0),'PLAN Veic'!A93:AH116,(IF(MINUTE(AQ16)=0,19,IF(MINUTE(AQ16)=15,23,IF(MINUTE(AQ16)=30,27,31)))),FALSE)+VLOOKUP(TIME(HOUR(AR16),0,0),'PLAN Veic'!A93:AH116,(IF(MINUTE(AR16)=0,19,IF(MINUTE(AR16)=15,23,IF(MINUTE(AR16)=30,27,31)))),FALSE)</f>
        <v>928</v>
      </c>
      <c r="AK62" s="14">
        <f>VLOOKUP(TIME(HOUR(AO16),0,0),'PLAN Veic'!A93:AH116,(IF(MINUTE(AO16)=0,20,IF(MINUTE(AO16)=15,24,IF(MINUTE(AO16)=30,28,32)))),FALSE)+VLOOKUP(TIME(HOUR(AP16),0,0),'PLAN Veic'!A93:AH116,(IF(MINUTE(AP16)=0,20,IF(MINUTE(AP16)=15,24,IF(MINUTE(AP16)=30,28,32)))),FALSE)+VLOOKUP(TIME(HOUR(AQ16),0,0),'PLAN Veic'!A93:AH116,(IF(MINUTE(AQ16)=0,20,IF(MINUTE(AQ16)=15,24,IF(MINUTE(AQ16)=30,28,32)))),FALSE)+VLOOKUP(TIME(HOUR(AR16),0,0),'PLAN Veic'!A93:AH116,(IF(MINUTE(AR16)=0,20,IF(MINUTE(AR16)=15,24,IF(MINUTE(AR16)=30,28,32)))),FALSE)</f>
        <v>3078</v>
      </c>
      <c r="AL62" s="14">
        <f>VLOOKUP(TIME(HOUR(AO16),0,0),'PLAN Veic'!A93:AH116,(IF(MINUTE(AO16)=0,21,IF(MINUTE(AO16)=15,25,IF(MINUTE(AO16)=30,29,33)))),FALSE)+VLOOKUP(TIME(HOUR(AP16),0,0),'PLAN Veic'!A93:AH116,(IF(MINUTE(AP16)=0,21,IF(MINUTE(AP16)=15,25,IF(MINUTE(AP16)=30,29,33)))),FALSE)+VLOOKUP(TIME(HOUR(AQ16),0,0),'PLAN Veic'!A93:AH116,(IF(MINUTE(AQ16)=0,21,IF(MINUTE(AQ16)=15,25,IF(MINUTE(AQ16)=30,29,33)))),FALSE)+VLOOKUP(TIME(HOUR(AR16),0,0),'PLAN Veic'!A93:AH116,(IF(MINUTE(AR16)=0,21,IF(MINUTE(AR16)=15,25,IF(MINUTE(AR16)=30,29,33)))),FALSE)</f>
        <v>31</v>
      </c>
      <c r="AM62" s="14">
        <f>VLOOKUP(TIME(HOUR(AO16),0,0),'PLAN Veic'!A93:AH116,(IF(MINUTE(AO16)=0,22,IF(MINUTE(AO16)=15,26,IF(MINUTE(AO16)=30,30,34)))),FALSE)+VLOOKUP(TIME(HOUR(AP16),0,0),'PLAN Veic'!A93:AH116,(IF(MINUTE(AP16)=0,22,IF(MINUTE(AP16)=15,26,IF(MINUTE(AP16)=30,30,34)))),FALSE)+VLOOKUP(TIME(HOUR(AQ16),0,0),'PLAN Veic'!A93:AH116,(IF(MINUTE(AQ16)=0,22,IF(MINUTE(AQ16)=15,26,IF(MINUTE(AQ16)=30,30,34)))),FALSE)+VLOOKUP(TIME(HOUR(AR16),0,0),'PLAN Veic'!A93:AH116,(IF(MINUTE(AR16)=0,22,IF(MINUTE(AR16)=15,26,IF(MINUTE(AR16)=30,30,34)))),FALSE)</f>
        <v>147</v>
      </c>
      <c r="AN62" s="226">
        <f t="shared" si="20"/>
        <v>4184</v>
      </c>
      <c r="AO62" s="240">
        <f t="shared" si="21"/>
        <v>3740.24</v>
      </c>
      <c r="AP62" s="229">
        <f t="shared" si="22"/>
        <v>4.2543021032504777E-2</v>
      </c>
      <c r="AQ62" s="146">
        <f>IFERROR(AN62/(4*(MAX(VLOOKUP(TIME(HOUR(AO16),0,0),Totais!A42:AE65,(IF(MINUTE(AO16)=0,28,IF(MINUTE(AO16)=15,29,IF(MINUTE(AO16)=30,30,31)))),FALSE),VLOOKUP(TIME(HOUR(AP16),0,0),Totais!A42:AE65,(IF(MINUTE(AP16)=0,28,IF(MINUTE(AP16)=15,29,IF(MINUTE(AP16)=30,30,31)))),FALSE),VLOOKUP(TIME(HOUR(AQ16),0,0),Totais!A42:AE65,(IF(MINUTE(AQ16)=0,28,IF(MINUTE(AQ16)=15,29,IF(MINUTE(AQ16)=30,30,31)))),FALSE),VLOOKUP(TIME(HOUR(AR16),0,0),Totais!A42:AE65,(IF(MINUTE(AR16)=0,28,IF(MINUTE(AR16)=15,29,IF(MINUTE(AR16)=30,30,31)))),FALSE)))),0)</f>
        <v>0.94234234234234238</v>
      </c>
      <c r="AR62" s="14">
        <f>SUM('PLAN Veic'!S105:S116,'PLAN Veic'!W105:W116,'PLAN Veic'!AA105:AA116,'PLAN Veic'!AE105:AE116)</f>
        <v>5356</v>
      </c>
      <c r="AS62" s="14">
        <f>SUM('PLAN Veic'!T105:T116,'PLAN Veic'!X105:X116,'PLAN Veic'!AB105:AB116,'PLAN Veic'!AF105:AF116)</f>
        <v>28767</v>
      </c>
      <c r="AT62" s="14">
        <f>SUM('PLAN Veic'!U105:U116,'PLAN Veic'!Y105:Y116,'PLAN Veic'!AC105:AC116,'PLAN Veic'!AG105:AG116)</f>
        <v>348</v>
      </c>
      <c r="AU62" s="14">
        <f>SUM('PLAN Veic'!V105:V116,'PLAN Veic'!Z105:Z116,'PLAN Veic'!AD105:AD116,'PLAN Veic'!AH105:AH116)</f>
        <v>2327</v>
      </c>
      <c r="AV62" s="14">
        <f t="shared" si="23"/>
        <v>36798</v>
      </c>
      <c r="AW62" s="16">
        <f t="shared" si="24"/>
        <v>35884.479999999996</v>
      </c>
      <c r="AX62" s="190">
        <f t="shared" si="25"/>
        <v>7.2694168161313119E-2</v>
      </c>
      <c r="AZ62" s="244"/>
    </row>
    <row r="63" spans="1:52" x14ac:dyDescent="0.2">
      <c r="A63" s="188" t="s">
        <v>51</v>
      </c>
      <c r="B63" s="26">
        <f>VLOOKUP(TIME(HOUR(AO14),0,0),'PLAN Veic'!A93:AX116,(IF(MINUTE(AO14)=0,35,IF(MINUTE(AO14)=15,39,IF(MINUTE(AO14)=30,43,47)))),FALSE)+VLOOKUP(TIME(HOUR(AP14),0,0),'PLAN Veic'!A93:AX116,(IF(MINUTE(AP14)=0,35,IF(MINUTE(AP14)=15,39,IF(MINUTE(AP14)=30,43,47)))),FALSE)+VLOOKUP(TIME(HOUR(AQ14),0,0),'PLAN Veic'!A93:AX116,(IF(MINUTE(AQ14)=0,35,IF(MINUTE(AQ14)=15,39,IF(MINUTE(AQ14)=30,43,47)))),FALSE)+VLOOKUP(TIME(HOUR(AR14),0,0),'PLAN Veic'!A93:AX116,(IF(MINUTE(AR14)=0,35,IF(MINUTE(AR14)=15,39,IF(MINUTE(AR14)=30,43,47)))),FALSE)</f>
        <v>8</v>
      </c>
      <c r="C63" s="26">
        <f>VLOOKUP(TIME(HOUR(AO14),0,0),'PLAN Veic'!A93:AX116,(IF(MINUTE(AO14)=0,36,IF(MINUTE(AO14)=15,40,IF(MINUTE(AO14)=30,44,48)))),FALSE)+VLOOKUP(TIME(HOUR(AP14),0,0),'PLAN Veic'!A93:AX116,(IF(MINUTE(AP14)=0,36,IF(MINUTE(AP14)=15,40,IF(MINUTE(AP14)=30,44,48)))),FALSE)+VLOOKUP(TIME(HOUR(AQ14),0,0),'PLAN Veic'!A93:AX116,(IF(MINUTE(AQ14)=0,36,IF(MINUTE(AQ14)=15,40,IF(MINUTE(AQ14)=30,44,48)))),FALSE)+VLOOKUP(TIME(HOUR(AR14),0,0),'PLAN Veic'!A93:AX116,(IF(MINUTE(AR14)=0,36,IF(MINUTE(AR14)=15,40,IF(MINUTE(AR14)=30,44,48)))),FALSE)</f>
        <v>314</v>
      </c>
      <c r="D63" s="26">
        <f>VLOOKUP(TIME(HOUR(AO14),0,0),'PLAN Veic'!A93:AX116,(IF(MINUTE(AO14)=0,37,IF(MINUTE(AO14)=15,41,IF(MINUTE(AO14)=30,45,49)))),FALSE)+VLOOKUP(TIME(HOUR(AP14),0,0),'PLAN Veic'!A93:AX116,(IF(MINUTE(AP14)=0,37,IF(MINUTE(AP14)=15,41,IF(MINUTE(AP14)=30,45,49)))),FALSE)+VLOOKUP(TIME(HOUR(AQ14),0,0),'PLAN Veic'!A93:AX116,(IF(MINUTE(AQ14)=0,37,IF(MINUTE(AQ14)=15,41,IF(MINUTE(AQ14)=30,45,49)))),FALSE)+VLOOKUP(TIME(HOUR(AR14),0,0),'PLAN Veic'!A93:AX116,(IF(MINUTE(AR14)=0,37,IF(MINUTE(AR14)=15,41,IF(MINUTE(AR14)=30,45,49)))),FALSE)</f>
        <v>9</v>
      </c>
      <c r="E63" s="26">
        <f>VLOOKUP(TIME(HOUR(AO14),0,0),'PLAN Veic'!A93:AX116,(IF(MINUTE(AO14)=0,38,IF(MINUTE(AO14)=15,42,IF(MINUTE(AO14)=30,46,50)))),FALSE)+VLOOKUP(TIME(HOUR(AP14),0,0),'PLAN Veic'!A93:AX116,(IF(MINUTE(AP14)=0,38,IF(MINUTE(AP14)=15,42,IF(MINUTE(AP14)=30,46,50)))),FALSE)+VLOOKUP(TIME(HOUR(AQ14),0,0),'PLAN Veic'!A93:AX116,(IF(MINUTE(AQ14)=0,38,IF(MINUTE(AQ14)=15,42,IF(MINUTE(AQ14)=30,46,50)))),FALSE)+VLOOKUP(TIME(HOUR(AR14),0,0),'PLAN Veic'!A93:AX116,(IF(MINUTE(AR14)=0,38,IF(MINUTE(AR14)=15,42,IF(MINUTE(AR14)=30,46,50)))),FALSE)</f>
        <v>1</v>
      </c>
      <c r="F63" s="252">
        <f t="shared" si="8"/>
        <v>332</v>
      </c>
      <c r="G63" s="232">
        <f t="shared" si="9"/>
        <v>336.64</v>
      </c>
      <c r="H63" s="228">
        <f t="shared" si="10"/>
        <v>3.0120481927710843E-2</v>
      </c>
      <c r="I63" s="145">
        <f>IFERROR(F63/(4*(MAX(VLOOKUP(TIME(HOUR(AO14),0,0),Totais!A42:AJ65,(IF(MINUTE(AO14)=0,33,IF(MINUTE(AO14)=15,34,IF(MINUTE(AO14)=30,35,36)))),FALSE),VLOOKUP(TIME(HOUR(AP14),0,0),Totais!A42:AJ65,(IF(MINUTE(AP14)=0,33,IF(MINUTE(AP14)=15,34,IF(MINUTE(AP14)=30,35,36)))),FALSE),VLOOKUP(TIME(HOUR(AQ14),0,0),Totais!A42:AJ65,(IF(MINUTE(AQ14)=0,33,IF(MINUTE(AQ14)=15,34,IF(MINUTE(AQ14)=30,35,36)))),FALSE),VLOOKUP(TIME(HOUR(AR14),0,0),Totais!A42:AJ65,(IF(MINUTE(AR14)=0,33,IF(MINUTE(AR14)=15,34,IF(MINUTE(AR14)=30,35,36)))),FALSE)))),0)</f>
        <v>0.74774774774774777</v>
      </c>
      <c r="J63" s="15">
        <f>SUM('PLAN Veic'!AI93:AI116,'PLAN Veic'!AM93:AM116,'PLAN Veic'!AQ93:AQ116,'PLAN Veic'!AU93:AU116)</f>
        <v>59</v>
      </c>
      <c r="K63" s="15">
        <f>SUM('PLAN Veic'!AJ93:AJ116,'PLAN Veic'!AN93:AN116,'PLAN Veic'!AR93:AR116,'PLAN Veic'!AV93:AV116)</f>
        <v>2576</v>
      </c>
      <c r="L63" s="15">
        <f>SUM('PLAN Veic'!AK93:AK116,'PLAN Veic'!AO93:AO116,'PLAN Veic'!AS93:AS116,'PLAN Veic'!AW93:AW116)</f>
        <v>181</v>
      </c>
      <c r="M63" s="15">
        <f>SUM('PLAN Veic'!AL93:AL116,'PLAN Veic'!AP93:AP116,'PLAN Veic'!AT93:AT116,'PLAN Veic'!AX93:AX116)</f>
        <v>18</v>
      </c>
      <c r="N63" s="34">
        <f t="shared" si="11"/>
        <v>2834</v>
      </c>
      <c r="O63" s="35">
        <f t="shared" si="12"/>
        <v>2993.47</v>
      </c>
      <c r="P63" s="189">
        <f t="shared" si="13"/>
        <v>7.0218772053634443E-2</v>
      </c>
      <c r="R63" s="188" t="s">
        <v>51</v>
      </c>
      <c r="S63" s="26">
        <f>VLOOKUP(TIME(HOUR(AO15),0,0),'PLAN Veic'!A93:AX116,(IF(MINUTE(AO15)=0,35,IF(MINUTE(AO15)=15,39,IF(MINUTE(AO15)=30,43,47)))),FALSE)+VLOOKUP(TIME(HOUR(AP15),0,0),'PLAN Veic'!A93:AX116,(IF(MINUTE(AP15)=0,35,IF(MINUTE(AP15)=15,39,IF(MINUTE(AP15)=30,43,47)))),FALSE)+VLOOKUP(TIME(HOUR(AQ15),0,0),'PLAN Veic'!A93:AX116,(IF(MINUTE(AQ15)=0,35,IF(MINUTE(AQ15)=15,39,IF(MINUTE(AQ15)=30,43,47)))),FALSE)+VLOOKUP(TIME(HOUR(AR15),0,0),'PLAN Veic'!A93:AX116,(IF(MINUTE(AR15)=0,35,IF(MINUTE(AR15)=15,39,IF(MINUTE(AR15)=30,43,47)))),FALSE)</f>
        <v>8</v>
      </c>
      <c r="T63" s="26">
        <f>VLOOKUP(TIME(HOUR(AO15),0,0),'PLAN Veic'!A93:AX116,(IF(MINUTE(AO15)=0,36,IF(MINUTE(AO15)=15,40,IF(MINUTE(AO15)=30,44,48)))),FALSE)+VLOOKUP(TIME(HOUR(AP15),0,0),'PLAN Veic'!A93:AX116,(IF(MINUTE(AP15)=0,36,IF(MINUTE(AP15)=15,40,IF(MINUTE(AP15)=30,44,48)))),FALSE)+VLOOKUP(TIME(HOUR(AQ15),0,0),'PLAN Veic'!A93:AX116,(IF(MINUTE(AQ15)=0,36,IF(MINUTE(AQ15)=15,40,IF(MINUTE(AQ15)=30,44,48)))),FALSE)+VLOOKUP(TIME(HOUR(AR15),0,0),'PLAN Veic'!A93:AX116,(IF(MINUTE(AR15)=0,36,IF(MINUTE(AR15)=15,40,IF(MINUTE(AR15)=30,44,48)))),FALSE)</f>
        <v>314</v>
      </c>
      <c r="U63" s="26">
        <f>VLOOKUP(TIME(HOUR(AO15),0,0),'PLAN Veic'!A93:AX116,(IF(MINUTE(AO15)=0,37,IF(MINUTE(AO15)=15,41,IF(MINUTE(AO15)=30,45,49)))),FALSE)+VLOOKUP(TIME(HOUR(AP15),0,0),'PLAN Veic'!A93:AX116,(IF(MINUTE(AP15)=0,37,IF(MINUTE(AP15)=15,41,IF(MINUTE(AP15)=30,45,49)))),FALSE)+VLOOKUP(TIME(HOUR(AQ15),0,0),'PLAN Veic'!A93:AX116,(IF(MINUTE(AQ15)=0,37,IF(MINUTE(AQ15)=15,41,IF(MINUTE(AQ15)=30,45,49)))),FALSE)+VLOOKUP(TIME(HOUR(AR15),0,0),'PLAN Veic'!A93:AX116,(IF(MINUTE(AR15)=0,37,IF(MINUTE(AR15)=15,41,IF(MINUTE(AR15)=30,45,49)))),FALSE)</f>
        <v>9</v>
      </c>
      <c r="V63" s="26">
        <f>VLOOKUP(TIME(HOUR(AO15),0,0),'PLAN Veic'!A93:AX116,(IF(MINUTE(AO15)=0,38,IF(MINUTE(AO15)=15,42,IF(MINUTE(AO15)=30,46,50)))),FALSE)+VLOOKUP(TIME(HOUR(AP15),0,0),'PLAN Veic'!A93:AX116,(IF(MINUTE(AP15)=0,38,IF(MINUTE(AP15)=15,42,IF(MINUTE(AP15)=30,46,50)))),FALSE)+VLOOKUP(TIME(HOUR(AQ15),0,0),'PLAN Veic'!A93:AX116,(IF(MINUTE(AQ15)=0,38,IF(MINUTE(AQ15)=15,42,IF(MINUTE(AQ15)=30,46,50)))),FALSE)+VLOOKUP(TIME(HOUR(AR15),0,0),'PLAN Veic'!A93:AX116,(IF(MINUTE(AR15)=0,38,IF(MINUTE(AR15)=15,42,IF(MINUTE(AR15)=30,46,50)))),FALSE)</f>
        <v>1</v>
      </c>
      <c r="W63" s="252">
        <f t="shared" si="14"/>
        <v>332</v>
      </c>
      <c r="X63" s="232">
        <f t="shared" si="15"/>
        <v>336.64</v>
      </c>
      <c r="Y63" s="228">
        <f t="shared" si="16"/>
        <v>3.0120481927710843E-2</v>
      </c>
      <c r="Z63" s="145">
        <f>IFERROR(W63/(4*(MAX(VLOOKUP(TIME(HOUR(AO15),0,0),Totais!A42:AJ65,(IF(MINUTE(AO15)=0,33,IF(MINUTE(AO15)=15,34,IF(MINUTE(AO15)=30,35,36)))),FALSE),VLOOKUP(TIME(HOUR(AP15),0,0),Totais!A42:AJ65,(IF(MINUTE(AP15)=0,33,IF(MINUTE(AP15)=15,34,IF(MINUTE(AP15)=30,35,36)))),FALSE),VLOOKUP(TIME(HOUR(AQ15),0,0),Totais!A42:AJ65,(IF(MINUTE(AQ15)=0,33,IF(MINUTE(AQ15)=15,34,IF(MINUTE(AQ15)=30,35,36)))),FALSE),VLOOKUP(TIME(HOUR(AR15),0,0),Totais!A42:AJ65,(IF(MINUTE(AR15)=0,33,IF(MINUTE(AR15)=15,34,IF(MINUTE(AR15)=30,35,36)))),FALSE)))),0)</f>
        <v>0.74774774774774777</v>
      </c>
      <c r="AA63" s="15">
        <f>SUM('PLAN Veic'!AI93:AI104,'PLAN Veic'!AM93:AM104,'PLAN Veic'!AQ93:AQ104,'PLAN Veic'!AU93:AU104)</f>
        <v>22</v>
      </c>
      <c r="AB63" s="15">
        <f>SUM('PLAN Veic'!AJ93:AJ104,'PLAN Veic'!AN93:AN104,'PLAN Veic'!AR93:AR104,'PLAN Veic'!AV93:AV104)</f>
        <v>840</v>
      </c>
      <c r="AC63" s="15">
        <f>SUM('PLAN Veic'!AK93:AK104,'PLAN Veic'!AO93:AO104,'PLAN Veic'!AS93:AS104,'PLAN Veic'!AW93:AW104)</f>
        <v>79</v>
      </c>
      <c r="AD63" s="15">
        <f>SUM('PLAN Veic'!AL93:AL104,'PLAN Veic'!AP93:AP104,'PLAN Veic'!AT93:AT104,'PLAN Veic'!AX93:AX104)</f>
        <v>16</v>
      </c>
      <c r="AE63" s="34">
        <f t="shared" si="17"/>
        <v>957</v>
      </c>
      <c r="AF63" s="35">
        <f t="shared" si="18"/>
        <v>1037.26</v>
      </c>
      <c r="AG63" s="189">
        <f t="shared" si="19"/>
        <v>9.9268547544409613E-2</v>
      </c>
      <c r="AI63" s="188" t="s">
        <v>51</v>
      </c>
      <c r="AJ63" s="26">
        <f>VLOOKUP(TIME(HOUR(AO16),0,0),'PLAN Veic'!A93:AX116,(IF(MINUTE(AO16)=0,35,IF(MINUTE(AO16)=15,39,IF(MINUTE(AO16)=30,43,47)))),FALSE)+VLOOKUP(TIME(HOUR(AP16),0,0),'PLAN Veic'!A93:AX116,(IF(MINUTE(AP16)=0,35,IF(MINUTE(AP16)=15,39,IF(MINUTE(AP16)=30,43,47)))),FALSE)+VLOOKUP(TIME(HOUR(AQ16),0,0),'PLAN Veic'!A93:AX116,(IF(MINUTE(AQ16)=0,35,IF(MINUTE(AQ16)=15,39,IF(MINUTE(AQ16)=30,43,47)))),FALSE)+VLOOKUP(TIME(HOUR(AR16),0,0),'PLAN Veic'!A93:AX116,(IF(MINUTE(AR16)=0,35,IF(MINUTE(AR16)=15,39,IF(MINUTE(AR16)=30,43,47)))),FALSE)</f>
        <v>4</v>
      </c>
      <c r="AK63" s="26">
        <f>VLOOKUP(TIME(HOUR(AO16),0,0),'PLAN Veic'!A93:AX116,(IF(MINUTE(AO16)=0,36,IF(MINUTE(AO16)=15,40,IF(MINUTE(AO16)=30,44,48)))),FALSE)+VLOOKUP(TIME(HOUR(AP16),0,0),'PLAN Veic'!A93:AX116,(IF(MINUTE(AP16)=0,36,IF(MINUTE(AP16)=15,40,IF(MINUTE(AP16)=30,44,48)))),FALSE)+VLOOKUP(TIME(HOUR(AQ16),0,0),'PLAN Veic'!A93:AX116,(IF(MINUTE(AQ16)=0,36,IF(MINUTE(AQ16)=15,40,IF(MINUTE(AQ16)=30,44,48)))),FALSE)+VLOOKUP(TIME(HOUR(AR16),0,0),'PLAN Veic'!A93:AX116,(IF(MINUTE(AR16)=0,36,IF(MINUTE(AR16)=15,40,IF(MINUTE(AR16)=30,44,48)))),FALSE)</f>
        <v>224</v>
      </c>
      <c r="AL63" s="26">
        <f>VLOOKUP(TIME(HOUR(AO16),0,0),'PLAN Veic'!A93:AX116,(IF(MINUTE(AO16)=0,37,IF(MINUTE(AO16)=15,41,IF(MINUTE(AO16)=30,45,49)))),FALSE)+VLOOKUP(TIME(HOUR(AP16),0,0),'PLAN Veic'!A93:AX116,(IF(MINUTE(AP16)=0,37,IF(MINUTE(AP16)=15,41,IF(MINUTE(AP16)=30,45,49)))),FALSE)+VLOOKUP(TIME(HOUR(AQ16),0,0),'PLAN Veic'!A93:AX116,(IF(MINUTE(AQ16)=0,37,IF(MINUTE(AQ16)=15,41,IF(MINUTE(AQ16)=30,45,49)))),FALSE)+VLOOKUP(TIME(HOUR(AR16),0,0),'PLAN Veic'!A93:AX116,(IF(MINUTE(AR16)=0,37,IF(MINUTE(AR16)=15,41,IF(MINUTE(AR16)=30,45,49)))),FALSE)</f>
        <v>8</v>
      </c>
      <c r="AM63" s="26">
        <f>VLOOKUP(TIME(HOUR(AO16),0,0),'PLAN Veic'!A93:AX116,(IF(MINUTE(AO16)=0,38,IF(MINUTE(AO16)=15,42,IF(MINUTE(AO16)=30,46,50)))),FALSE)+VLOOKUP(TIME(HOUR(AP16),0,0),'PLAN Veic'!A93:AX116,(IF(MINUTE(AP16)=0,38,IF(MINUTE(AP16)=15,42,IF(MINUTE(AP16)=30,46,50)))),FALSE)+VLOOKUP(TIME(HOUR(AQ16),0,0),'PLAN Veic'!A93:AX116,(IF(MINUTE(AQ16)=0,38,IF(MINUTE(AQ16)=15,42,IF(MINUTE(AQ16)=30,46,50)))),FALSE)+VLOOKUP(TIME(HOUR(AR16),0,0),'PLAN Veic'!A93:AX116,(IF(MINUTE(AR16)=0,38,IF(MINUTE(AR16)=15,42,IF(MINUTE(AR16)=30,46,50)))),FALSE)</f>
        <v>0</v>
      </c>
      <c r="AN63" s="252">
        <f t="shared" si="20"/>
        <v>236</v>
      </c>
      <c r="AO63" s="232">
        <f t="shared" si="21"/>
        <v>241.32</v>
      </c>
      <c r="AP63" s="228">
        <f t="shared" si="22"/>
        <v>3.3898305084745763E-2</v>
      </c>
      <c r="AQ63" s="145">
        <f>IFERROR(AN63/(4*(MAX(VLOOKUP(TIME(HOUR(AO16),0,0),Totais!A42:AJ65,(IF(MINUTE(AO16)=0,33,IF(MINUTE(AO16)=15,34,IF(MINUTE(AO16)=30,35,36)))),FALSE),VLOOKUP(TIME(HOUR(AP16),0,0),Totais!A42:AJ65,(IF(MINUTE(AP16)=0,33,IF(MINUTE(AP16)=15,34,IF(MINUTE(AP16)=30,35,36)))),FALSE),VLOOKUP(TIME(HOUR(AQ16),0,0),Totais!A42:AJ65,(IF(MINUTE(AQ16)=0,33,IF(MINUTE(AQ16)=15,34,IF(MINUTE(AQ16)=30,35,36)))),FALSE),VLOOKUP(TIME(HOUR(AR16),0,0),Totais!A42:AJ65,(IF(MINUTE(AR16)=0,33,IF(MINUTE(AR16)=15,34,IF(MINUTE(AR16)=30,35,36)))),FALSE)))),0)</f>
        <v>0.85507246376811596</v>
      </c>
      <c r="AR63" s="15">
        <f>SUM('PLAN Veic'!AI105:AI116,'PLAN Veic'!AM105:AM116,'PLAN Veic'!AQ105:AQ116,'PLAN Veic'!AU105:AU116)</f>
        <v>37</v>
      </c>
      <c r="AS63" s="15">
        <f>SUM('PLAN Veic'!AJ105:AJ116,'PLAN Veic'!AN105:AN116,'PLAN Veic'!AR105:AR116,'PLAN Veic'!AV105:AV116)</f>
        <v>1736</v>
      </c>
      <c r="AT63" s="15">
        <f>SUM('PLAN Veic'!AK105:AK116,'PLAN Veic'!AO105:AO116,'PLAN Veic'!AS105:AS116,'PLAN Veic'!AW105:AW116)</f>
        <v>102</v>
      </c>
      <c r="AU63" s="15">
        <f>SUM('PLAN Veic'!AL105:AL116,'PLAN Veic'!AP105:AP116,'PLAN Veic'!AT105:AT116,'PLAN Veic'!AX105:AX116)</f>
        <v>2</v>
      </c>
      <c r="AV63" s="34">
        <f t="shared" si="23"/>
        <v>1877</v>
      </c>
      <c r="AW63" s="35">
        <f t="shared" si="24"/>
        <v>1956.21</v>
      </c>
      <c r="AX63" s="189">
        <f t="shared" si="25"/>
        <v>5.5407565263718699E-2</v>
      </c>
      <c r="AZ63" s="244"/>
    </row>
    <row r="64" spans="1:52" x14ac:dyDescent="0.2">
      <c r="A64" s="191" t="s">
        <v>52</v>
      </c>
      <c r="B64" s="122">
        <f>VLOOKUP(TIME(HOUR(AO14),0,0),'PLAN Veic'!A93:BN116,(IF(MINUTE(AO14)=0,51,IF(MINUTE(AO14)=15,55,IF(MINUTE(AO14)=30,59,63)))),FALSE)+VLOOKUP(TIME(HOUR(AP14),0,0),'PLAN Veic'!A93:BN116,(IF(MINUTE(AP14)=0,51,IF(MINUTE(AP14)=15,55,IF(MINUTE(AP14)=30,59,63)))),FALSE)+VLOOKUP(TIME(HOUR(AQ14),0,0),'PLAN Veic'!A93:BN116,(IF(MINUTE(AQ14)=0,51,IF(MINUTE(AQ14)=15,55,IF(MINUTE(AQ14)=30,59,63)))),FALSE)+VLOOKUP(TIME(HOUR(AR14),0,0),'PLAN Veic'!A93:BN116,(IF(MINUTE(AR14)=0,51,IF(MINUTE(AR14)=15,55,IF(MINUTE(AR14)=30,59,63)))),FALSE)</f>
        <v>0</v>
      </c>
      <c r="C64" s="122">
        <f>VLOOKUP(TIME(HOUR(AO14),0,0),'PLAN Veic'!A93:BN116,(IF(MINUTE(AO14)=0,52,IF(MINUTE(AO14)=15,56,IF(MINUTE(AO14)=30,60,64)))),FALSE)+VLOOKUP(TIME(HOUR(AP14),0,0),'PLAN Veic'!A93:BN116,(IF(MINUTE(AP14)=0,52,IF(MINUTE(AP14)=15,56,IF(MINUTE(AP14)=30,60,64)))),FALSE)+VLOOKUP(TIME(HOUR(AQ14),0,0),'PLAN Veic'!A93:BN116,(IF(MINUTE(AQ14)=0,52,IF(MINUTE(AQ14)=15,56,IF(MINUTE(AQ14)=30,60,64)))),FALSE)+VLOOKUP(TIME(HOUR(AR14),0,0),'PLAN Veic'!A93:BN116,(IF(MINUTE(AR14)=0,52,IF(MINUTE(AR14)=15,56,IF(MINUTE(AR14)=30,60,64)))),FALSE)</f>
        <v>0</v>
      </c>
      <c r="D64" s="122">
        <f>VLOOKUP(TIME(HOUR(AO14),0,0),'PLAN Veic'!A93:BN116,(IF(MINUTE(AO14)=0,53,IF(MINUTE(AO14)=15,57,IF(MINUTE(AO14)=30,61,65)))),FALSE)+VLOOKUP(TIME(HOUR(AP14),0,0),'PLAN Veic'!A93:BN116,(IF(MINUTE(AP14)=0,53,IF(MINUTE(AP14)=15,57,IF(MINUTE(AP14)=30,61,65)))),FALSE)+VLOOKUP(TIME(HOUR(AQ14),0,0),'PLAN Veic'!A93:BN116,(IF(MINUTE(AQ14)=0,53,IF(MINUTE(AQ14)=15,57,IF(MINUTE(AQ14)=30,61,65)))),FALSE)+VLOOKUP(TIME(HOUR(AR14),0,0),'PLAN Veic'!A93:BN116,(IF(MINUTE(AR14)=0,53,IF(MINUTE(AR14)=15,57,IF(MINUTE(AR14)=30,61,65)))),FALSE)</f>
        <v>0</v>
      </c>
      <c r="E64" s="122">
        <f>VLOOKUP(TIME(HOUR(AO14),0,0),'PLAN Veic'!A93:BN116,(IF(MINUTE(AO14)=0,54,IF(MINUTE(AO14)=15,58,IF(MINUTE(AO14)=30,62,66)))),FALSE)+VLOOKUP(TIME(HOUR(AP14),0,0),'PLAN Veic'!A93:BN116,(IF(MINUTE(AP14)=0,54,IF(MINUTE(AP14)=15,58,IF(MINUTE(AP14)=30,62,66)))),FALSE)+VLOOKUP(TIME(HOUR(AQ14),0,0),'PLAN Veic'!A93:BN116,(IF(MINUTE(AQ14)=0,54,IF(MINUTE(AQ14)=15,58,IF(MINUTE(AQ14)=30,62,66)))),FALSE)+VLOOKUP(TIME(HOUR(AR14),0,0),'PLAN Veic'!A93:BN116,(IF(MINUTE(AR14)=0,54,IF(MINUTE(AR14)=15,58,IF(MINUTE(AR14)=30,62,66)))),FALSE)</f>
        <v>0</v>
      </c>
      <c r="F64" s="227">
        <f t="shared" si="8"/>
        <v>0</v>
      </c>
      <c r="G64" s="241">
        <f t="shared" si="9"/>
        <v>0</v>
      </c>
      <c r="H64" s="230">
        <f t="shared" si="10"/>
        <v>0</v>
      </c>
      <c r="I64" s="192">
        <f>IFERROR(F64/(4*(MAX(VLOOKUP(TIME(HOUR(AO14),0,0),Totais!A42:AO65,(IF(MINUTE(AO14)=0,38,IF(MINUTE(AO14)=15,39,IF(MINUTE(AO14)=30,40,41)))),FALSE),VLOOKUP(TIME(HOUR(AP14),0,0),Totais!A42:AO65,(IF(MINUTE(AP14)=0,38,IF(MINUTE(AP14)=15,39,IF(MINUTE(AP14)=30,40,41)))),FALSE),VLOOKUP(TIME(HOUR(AQ14),0,0),Totais!A42:AO65,(IF(MINUTE(AQ14)=0,38,IF(MINUTE(AQ14)=15,39,IF(MINUTE(AQ14)=30,40,41)))),FALSE),VLOOKUP(TIME(HOUR(AR14),0,0),Totais!A42:AO65,(IF(MINUTE(AR14)=0,38,IF(MINUTE(AR14)=15,39,IF(MINUTE(AR14)=30,40,41)))),FALSE)))),0)</f>
        <v>0</v>
      </c>
      <c r="J64" s="122">
        <f>SUM('PLAN Veic'!AY93:AY116,'PLAN Veic'!BC93:BC116,'PLAN Veic'!BG93:BG116,'PLAN Veic'!BK93:BK116)</f>
        <v>0</v>
      </c>
      <c r="K64" s="122">
        <f>SUM('PLAN Veic'!AZ93:AZ116,'PLAN Veic'!BD93:BD116,'PLAN Veic'!BH93:BH116,'PLAN Veic'!BL93:BL116)</f>
        <v>0</v>
      </c>
      <c r="L64" s="122">
        <f>SUM('PLAN Veic'!BA93:BA116,'PLAN Veic'!BE93:BE116,'PLAN Veic'!BI93:BI116,'PLAN Veic'!BM93:BM116)</f>
        <v>0</v>
      </c>
      <c r="M64" s="122">
        <f>SUM('PLAN Veic'!BB93:BB116,'PLAN Veic'!BF93:BF116,'PLAN Veic'!BJ93:BJ116,'PLAN Veic'!BN93:BN116)</f>
        <v>0</v>
      </c>
      <c r="N64" s="122">
        <f t="shared" si="11"/>
        <v>0</v>
      </c>
      <c r="O64" s="193">
        <f t="shared" si="12"/>
        <v>0</v>
      </c>
      <c r="P64" s="194">
        <f t="shared" si="13"/>
        <v>0</v>
      </c>
      <c r="R64" s="191" t="s">
        <v>52</v>
      </c>
      <c r="S64" s="122">
        <f>VLOOKUP(TIME(HOUR(AO15),0,0),'PLAN Veic'!A93:BN116,(IF(MINUTE(AO15)=0,51,IF(MINUTE(AO15)=15,55,IF(MINUTE(AO15)=30,59,63)))),FALSE)+VLOOKUP(TIME(HOUR(AP15),0,0),'PLAN Veic'!A93:BN116,(IF(MINUTE(AP15)=0,51,IF(MINUTE(AP15)=15,55,IF(MINUTE(AP15)=30,59,63)))),FALSE)+VLOOKUP(TIME(HOUR(AQ15),0,0),'PLAN Veic'!A93:BN116,(IF(MINUTE(AQ15)=0,51,IF(MINUTE(AQ15)=15,55,IF(MINUTE(AQ15)=30,59,63)))),FALSE)+VLOOKUP(TIME(HOUR(AR15),0,0),'PLAN Veic'!A93:BN116,(IF(MINUTE(AR15)=0,51,IF(MINUTE(AR15)=15,55,IF(MINUTE(AR15)=30,59,63)))),FALSE)</f>
        <v>0</v>
      </c>
      <c r="T64" s="122">
        <f>VLOOKUP(TIME(HOUR(AO15),0,0),'PLAN Veic'!A93:BN116,(IF(MINUTE(AO15)=0,52,IF(MINUTE(AO15)=15,56,IF(MINUTE(AO15)=30,60,64)))),FALSE)+VLOOKUP(TIME(HOUR(AP15),0,0),'PLAN Veic'!A93:BN116,(IF(MINUTE(AP15)=0,52,IF(MINUTE(AP15)=15,56,IF(MINUTE(AP15)=30,60,64)))),FALSE)+VLOOKUP(TIME(HOUR(AQ15),0,0),'PLAN Veic'!A93:BN116,(IF(MINUTE(AQ15)=0,52,IF(MINUTE(AQ15)=15,56,IF(MINUTE(AQ15)=30,60,64)))),FALSE)+VLOOKUP(TIME(HOUR(AR15),0,0),'PLAN Veic'!A93:BN116,(IF(MINUTE(AR15)=0,52,IF(MINUTE(AR15)=15,56,IF(MINUTE(AR15)=30,60,64)))),FALSE)</f>
        <v>0</v>
      </c>
      <c r="U64" s="122">
        <f>VLOOKUP(TIME(HOUR(AO15),0,0),'PLAN Veic'!A93:BN116,(IF(MINUTE(AO15)=0,53,IF(MINUTE(AO15)=15,57,IF(MINUTE(AO15)=30,61,65)))),FALSE)+VLOOKUP(TIME(HOUR(AP15),0,0),'PLAN Veic'!A93:BN116,(IF(MINUTE(AP15)=0,53,IF(MINUTE(AP15)=15,57,IF(MINUTE(AP15)=30,61,65)))),FALSE)+VLOOKUP(TIME(HOUR(AQ15),0,0),'PLAN Veic'!A93:BN116,(IF(MINUTE(AQ15)=0,53,IF(MINUTE(AQ15)=15,57,IF(MINUTE(AQ15)=30,61,65)))),FALSE)+VLOOKUP(TIME(HOUR(AR15),0,0),'PLAN Veic'!A93:BN116,(IF(MINUTE(AR15)=0,53,IF(MINUTE(AR15)=15,57,IF(MINUTE(AR15)=30,61,65)))),FALSE)</f>
        <v>0</v>
      </c>
      <c r="V64" s="122">
        <f>VLOOKUP(TIME(HOUR(AO15),0,0),'PLAN Veic'!A93:BN116,(IF(MINUTE(AO15)=0,54,IF(MINUTE(AO15)=15,58,IF(MINUTE(AO15)=30,62,66)))),FALSE)+VLOOKUP(TIME(HOUR(AP15),0,0),'PLAN Veic'!A93:BN116,(IF(MINUTE(AP15)=0,54,IF(MINUTE(AP15)=15,58,IF(MINUTE(AP15)=30,62,66)))),FALSE)+VLOOKUP(TIME(HOUR(AQ15),0,0),'PLAN Veic'!A93:BN116,(IF(MINUTE(AQ15)=0,54,IF(MINUTE(AQ15)=15,58,IF(MINUTE(AQ15)=30,62,66)))),FALSE)+VLOOKUP(TIME(HOUR(AR15),0,0),'PLAN Veic'!A93:BN116,(IF(MINUTE(AR15)=0,54,IF(MINUTE(AR15)=15,58,IF(MINUTE(AR15)=30,62,66)))),FALSE)</f>
        <v>0</v>
      </c>
      <c r="W64" s="227">
        <f t="shared" si="14"/>
        <v>0</v>
      </c>
      <c r="X64" s="241">
        <f t="shared" si="15"/>
        <v>0</v>
      </c>
      <c r="Y64" s="230">
        <f t="shared" si="16"/>
        <v>0</v>
      </c>
      <c r="Z64" s="192">
        <f>IFERROR(W64/(4*(MAX(VLOOKUP(TIME(HOUR(AO15),0,0),Totais!A42:AO65,(IF(MINUTE(AO15)=0,38,IF(MINUTE(AO15)=15,39,IF(MINUTE(AO15)=30,40,41)))),FALSE),VLOOKUP(TIME(HOUR(AP15),0,0),Totais!A42:AO65,(IF(MINUTE(AP15)=0,38,IF(MINUTE(AP15)=15,39,IF(MINUTE(AP15)=30,40,41)))),FALSE),VLOOKUP(TIME(HOUR(AQ15),0,0),Totais!A42:AO65,(IF(MINUTE(AQ15)=0,38,IF(MINUTE(AQ15)=15,39,IF(MINUTE(AQ15)=30,40,41)))),FALSE),VLOOKUP(TIME(HOUR(AR15),0,0),Totais!A42:AO65,(IF(MINUTE(AR15)=0,38,IF(MINUTE(AR15)=15,39,IF(MINUTE(AR15)=30,40,41)))),FALSE)))),0)</f>
        <v>0</v>
      </c>
      <c r="AA64" s="122">
        <f>SUM('PLAN Veic'!AY93:AY104,'PLAN Veic'!BC93:BC104,'PLAN Veic'!BG93:BG104,'PLAN Veic'!BK93:BK104)</f>
        <v>0</v>
      </c>
      <c r="AB64" s="122">
        <f>SUM('PLAN Veic'!AZ93:AZ104,'PLAN Veic'!BD93:BD104,'PLAN Veic'!BH93:BH104,'PLAN Veic'!BL93:BL104)</f>
        <v>0</v>
      </c>
      <c r="AC64" s="122">
        <f>SUM('PLAN Veic'!BA93:BA104,'PLAN Veic'!BE93:BE104,'PLAN Veic'!BI93:BI104,'PLAN Veic'!BM93:BM104)</f>
        <v>0</v>
      </c>
      <c r="AD64" s="122">
        <f>SUM('PLAN Veic'!BB93:BB104,'PLAN Veic'!BF93:BF104,'PLAN Veic'!BJ93:BJ104,'PLAN Veic'!BN93:BN104)</f>
        <v>0</v>
      </c>
      <c r="AE64" s="122">
        <f t="shared" si="17"/>
        <v>0</v>
      </c>
      <c r="AF64" s="193">
        <f t="shared" si="18"/>
        <v>0</v>
      </c>
      <c r="AG64" s="194">
        <f t="shared" si="19"/>
        <v>0</v>
      </c>
      <c r="AI64" s="191" t="s">
        <v>52</v>
      </c>
      <c r="AJ64" s="122">
        <f>VLOOKUP(TIME(HOUR(AO16),0,0),'PLAN Veic'!A93:BN116,(IF(MINUTE(AO16)=0,51,IF(MINUTE(AO16)=15,55,IF(MINUTE(AO16)=30,59,63)))),FALSE)+VLOOKUP(TIME(HOUR(AP16),0,0),'PLAN Veic'!A93:BN116,(IF(MINUTE(AP16)=0,51,IF(MINUTE(AP16)=15,55,IF(MINUTE(AP16)=30,59,63)))),FALSE)+VLOOKUP(TIME(HOUR(AQ16),0,0),'PLAN Veic'!A93:BN116,(IF(MINUTE(AQ16)=0,51,IF(MINUTE(AQ16)=15,55,IF(MINUTE(AQ16)=30,59,63)))),FALSE)+VLOOKUP(TIME(HOUR(AR16),0,0),'PLAN Veic'!A93:BN116,(IF(MINUTE(AR16)=0,51,IF(MINUTE(AR16)=15,55,IF(MINUTE(AR16)=30,59,63)))),FALSE)</f>
        <v>0</v>
      </c>
      <c r="AK64" s="122">
        <f>VLOOKUP(TIME(HOUR(AO16),0,0),'PLAN Veic'!A93:BN116,(IF(MINUTE(AO16)=0,52,IF(MINUTE(AO16)=15,56,IF(MINUTE(AO16)=30,60,64)))),FALSE)+VLOOKUP(TIME(HOUR(AP16),0,0),'PLAN Veic'!A93:BN116,(IF(MINUTE(AP16)=0,52,IF(MINUTE(AP16)=15,56,IF(MINUTE(AP16)=30,60,64)))),FALSE)+VLOOKUP(TIME(HOUR(AQ16),0,0),'PLAN Veic'!A93:BN116,(IF(MINUTE(AQ16)=0,52,IF(MINUTE(AQ16)=15,56,IF(MINUTE(AQ16)=30,60,64)))),FALSE)+VLOOKUP(TIME(HOUR(AR16),0,0),'PLAN Veic'!A93:BN116,(IF(MINUTE(AR16)=0,52,IF(MINUTE(AR16)=15,56,IF(MINUTE(AR16)=30,60,64)))),FALSE)</f>
        <v>0</v>
      </c>
      <c r="AL64" s="122">
        <f>VLOOKUP(TIME(HOUR(AO16),0,0),'PLAN Veic'!A93:BN116,(IF(MINUTE(AO16)=0,53,IF(MINUTE(AO16)=15,57,IF(MINUTE(AO16)=30,61,65)))),FALSE)+VLOOKUP(TIME(HOUR(AP16),0,0),'PLAN Veic'!A93:BN116,(IF(MINUTE(AP16)=0,53,IF(MINUTE(AP16)=15,57,IF(MINUTE(AP16)=30,61,65)))),FALSE)+VLOOKUP(TIME(HOUR(AQ16),0,0),'PLAN Veic'!A93:BN116,(IF(MINUTE(AQ16)=0,53,IF(MINUTE(AQ16)=15,57,IF(MINUTE(AQ16)=30,61,65)))),FALSE)+VLOOKUP(TIME(HOUR(AR16),0,0),'PLAN Veic'!A93:BN116,(IF(MINUTE(AR16)=0,53,IF(MINUTE(AR16)=15,57,IF(MINUTE(AR16)=30,61,65)))),FALSE)</f>
        <v>0</v>
      </c>
      <c r="AM64" s="122">
        <f>VLOOKUP(TIME(HOUR(AO16),0,0),'PLAN Veic'!A93:BN116,(IF(MINUTE(AO16)=0,54,IF(MINUTE(AO16)=15,58,IF(MINUTE(AO16)=30,62,66)))),FALSE)+VLOOKUP(TIME(HOUR(AP16),0,0),'PLAN Veic'!A93:BN116,(IF(MINUTE(AP16)=0,54,IF(MINUTE(AP16)=15,58,IF(MINUTE(AP16)=30,62,66)))),FALSE)+VLOOKUP(TIME(HOUR(AQ16),0,0),'PLAN Veic'!A93:BN116,(IF(MINUTE(AQ16)=0,54,IF(MINUTE(AQ16)=15,58,IF(MINUTE(AQ16)=30,62,66)))),FALSE)+VLOOKUP(TIME(HOUR(AR16),0,0),'PLAN Veic'!A93:BN116,(IF(MINUTE(AR16)=0,54,IF(MINUTE(AR16)=15,58,IF(MINUTE(AR16)=30,62,66)))),FALSE)</f>
        <v>0</v>
      </c>
      <c r="AN64" s="227">
        <f t="shared" si="20"/>
        <v>0</v>
      </c>
      <c r="AO64" s="241">
        <f t="shared" si="21"/>
        <v>0</v>
      </c>
      <c r="AP64" s="230">
        <f t="shared" si="22"/>
        <v>0</v>
      </c>
      <c r="AQ64" s="192">
        <f>IFERROR(AN64/(4*(MAX(VLOOKUP(TIME(HOUR(AO16),0,0),Totais!A42:AO65,(IF(MINUTE(AO16)=0,38,IF(MINUTE(AO16)=15,39,IF(MINUTE(AO16)=30,40,41)))),FALSE),VLOOKUP(TIME(HOUR(AP16),0,0),Totais!A42:AO65,(IF(MINUTE(AP16)=0,38,IF(MINUTE(AP16)=15,39,IF(MINUTE(AP16)=30,40,41)))),FALSE),VLOOKUP(TIME(HOUR(AQ16),0,0),Totais!A42:AO65,(IF(MINUTE(AQ16)=0,38,IF(MINUTE(AQ16)=15,39,IF(MINUTE(AQ16)=30,40,41)))),FALSE),VLOOKUP(TIME(HOUR(AR16),0,0),Totais!A42:AO65,(IF(MINUTE(AR16)=0,38,IF(MINUTE(AR16)=15,39,IF(MINUTE(AR16)=30,40,41)))),FALSE)))),0)</f>
        <v>0</v>
      </c>
      <c r="AR64" s="122">
        <f>SUM('PLAN Veic'!AY105:AY116,'PLAN Veic'!BC105:BC116,'PLAN Veic'!BG105:BG116,'PLAN Veic'!BK105:BK116)</f>
        <v>0</v>
      </c>
      <c r="AS64" s="122">
        <f>SUM('PLAN Veic'!AZ105:AZ116,'PLAN Veic'!BD105:BD116,'PLAN Veic'!BH105:BH116,'PLAN Veic'!BL105:BL116)</f>
        <v>0</v>
      </c>
      <c r="AT64" s="122">
        <f>SUM('PLAN Veic'!BA105:BA116,'PLAN Veic'!BE105:BE116,'PLAN Veic'!BI105:BI116,'PLAN Veic'!BM105:BM116)</f>
        <v>0</v>
      </c>
      <c r="AU64" s="122">
        <f>SUM('PLAN Veic'!BB105:BB116,'PLAN Veic'!BF105:BF116,'PLAN Veic'!BJ105:BJ116,'PLAN Veic'!BN105:BN116)</f>
        <v>0</v>
      </c>
      <c r="AV64" s="122">
        <f t="shared" si="23"/>
        <v>0</v>
      </c>
      <c r="AW64" s="193">
        <f t="shared" si="24"/>
        <v>0</v>
      </c>
      <c r="AX64" s="194">
        <f t="shared" si="25"/>
        <v>0</v>
      </c>
      <c r="AZ64" s="244"/>
    </row>
    <row r="65" spans="1:43" x14ac:dyDescent="0.2">
      <c r="A65" s="12"/>
      <c r="B65" s="185">
        <f>SUM(B49:B64)</f>
        <v>4437</v>
      </c>
      <c r="C65" s="185">
        <f>SUM(C49:C64)</f>
        <v>21432</v>
      </c>
      <c r="D65" s="185">
        <f>SUM(D49:D64)</f>
        <v>200</v>
      </c>
      <c r="E65" s="185">
        <f>SUM(E49:E64)</f>
        <v>1461</v>
      </c>
      <c r="F65" s="233">
        <f t="shared" si="8"/>
        <v>27530</v>
      </c>
      <c r="G65" s="237">
        <f>SUM(G49:G64)</f>
        <v>26218.21</v>
      </c>
      <c r="H65" s="307"/>
      <c r="I65" s="308"/>
      <c r="R65" s="12"/>
      <c r="S65" s="185">
        <f>SUM(S49:S64)</f>
        <v>4437</v>
      </c>
      <c r="T65" s="185">
        <f>SUM(T49:T64)</f>
        <v>21432</v>
      </c>
      <c r="U65" s="185">
        <f>SUM(U49:U64)</f>
        <v>200</v>
      </c>
      <c r="V65" s="185">
        <f>SUM(V49:V64)</f>
        <v>1461</v>
      </c>
      <c r="W65" s="233">
        <f t="shared" si="14"/>
        <v>27530</v>
      </c>
      <c r="X65" s="237">
        <f>SUM(X49:X64)</f>
        <v>26218.21</v>
      </c>
      <c r="Y65" s="307"/>
      <c r="Z65" s="308"/>
      <c r="AI65" s="12"/>
      <c r="AJ65" s="185">
        <f>SUM(AJ49:AJ64)</f>
        <v>4732</v>
      </c>
      <c r="AK65" s="185">
        <f>SUM(AK49:AK64)</f>
        <v>20231</v>
      </c>
      <c r="AL65" s="185">
        <f>SUM(AL49:AL64)</f>
        <v>170</v>
      </c>
      <c r="AM65" s="185">
        <f>SUM(AM49:AM64)</f>
        <v>908</v>
      </c>
      <c r="AN65" s="233">
        <f t="shared" si="20"/>
        <v>26041</v>
      </c>
      <c r="AO65" s="237">
        <f>SUM(AO49:AO64)</f>
        <v>23948.560000000005</v>
      </c>
      <c r="AP65" s="307"/>
      <c r="AQ65" s="308"/>
    </row>
  </sheetData>
  <mergeCells count="28">
    <mergeCell ref="AI47:AQ47"/>
    <mergeCell ref="AR47:AX47"/>
    <mergeCell ref="R46:AG46"/>
    <mergeCell ref="AI46:AX46"/>
    <mergeCell ref="AA47:AG47"/>
    <mergeCell ref="R47:Z47"/>
    <mergeCell ref="A47:I47"/>
    <mergeCell ref="J47:P47"/>
    <mergeCell ref="A13:B13"/>
    <mergeCell ref="C13:F13"/>
    <mergeCell ref="G13:J13"/>
    <mergeCell ref="K13:N13"/>
    <mergeCell ref="O13:R13"/>
    <mergeCell ref="A46:P46"/>
    <mergeCell ref="H1:O1"/>
    <mergeCell ref="V1:W1"/>
    <mergeCell ref="V2:W2"/>
    <mergeCell ref="V3:W3"/>
    <mergeCell ref="T2:U2"/>
    <mergeCell ref="T3:U3"/>
    <mergeCell ref="AN19:AP19"/>
    <mergeCell ref="U13:V13"/>
    <mergeCell ref="W13:Z13"/>
    <mergeCell ref="AD13:AH13"/>
    <mergeCell ref="T1:U1"/>
    <mergeCell ref="AI1:AX1"/>
    <mergeCell ref="AI2:AX2"/>
    <mergeCell ref="AI3:AX3"/>
  </mergeCells>
  <printOptions horizontalCentered="1"/>
  <pageMargins left="0.51181102362204722" right="0" top="0.59055118110236227" bottom="0.59055118110236227" header="0" footer="0"/>
  <pageSetup paperSize="8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66"/>
  <sheetViews>
    <sheetView zoomScaleNormal="100" zoomScaleSheetLayoutView="90" workbookViewId="0">
      <pane xSplit="1" topLeftCell="B1" activePane="topRight" state="frozen"/>
      <selection pane="topRight" activeCell="C3" sqref="C3"/>
    </sheetView>
  </sheetViews>
  <sheetFormatPr defaultRowHeight="14.25" x14ac:dyDescent="0.2"/>
  <cols>
    <col min="1" max="42" width="5.7109375" style="246" customWidth="1"/>
    <col min="43" max="43" width="3.28515625" style="246" customWidth="1"/>
    <col min="44" max="44" width="8.7109375" style="246" customWidth="1"/>
    <col min="45" max="16384" width="9.140625" style="246"/>
  </cols>
  <sheetData>
    <row r="1" spans="1:42" ht="18" x14ac:dyDescent="0.2">
      <c r="A1" s="47"/>
      <c r="B1" s="47"/>
      <c r="C1" s="4"/>
      <c r="D1" s="4"/>
      <c r="G1" s="140"/>
      <c r="H1" s="396" t="s">
        <v>17</v>
      </c>
      <c r="I1" s="397"/>
      <c r="J1" s="397"/>
      <c r="K1" s="397"/>
      <c r="L1" s="397"/>
      <c r="M1" s="397"/>
      <c r="N1" s="397"/>
      <c r="O1" s="398"/>
      <c r="S1" s="247"/>
      <c r="T1" s="399" t="s">
        <v>16</v>
      </c>
      <c r="U1" s="400"/>
      <c r="V1" s="399" t="s">
        <v>8</v>
      </c>
      <c r="W1" s="400"/>
      <c r="AC1" s="372" t="s">
        <v>15</v>
      </c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</row>
    <row r="2" spans="1:42" x14ac:dyDescent="0.2">
      <c r="A2" s="47"/>
      <c r="B2" s="47"/>
      <c r="C2" s="4"/>
      <c r="D2" s="4"/>
      <c r="E2" s="4"/>
      <c r="F2" s="4"/>
      <c r="G2" s="2"/>
      <c r="H2" s="361">
        <v>1</v>
      </c>
      <c r="I2" s="251">
        <v>2</v>
      </c>
      <c r="J2" s="251">
        <v>3</v>
      </c>
      <c r="K2" s="251">
        <v>4</v>
      </c>
      <c r="L2" s="251">
        <v>5</v>
      </c>
      <c r="M2" s="251">
        <v>6</v>
      </c>
      <c r="N2" s="251">
        <v>7</v>
      </c>
      <c r="O2" s="362">
        <v>8</v>
      </c>
      <c r="S2" s="149" t="s">
        <v>199</v>
      </c>
      <c r="T2" s="392">
        <f>'PLAN Veic'!AQ2</f>
        <v>43860</v>
      </c>
      <c r="U2" s="393"/>
      <c r="V2" s="394">
        <f>'PLAN Veic'!AS2</f>
        <v>4.1666666666666664E-2</v>
      </c>
      <c r="W2" s="395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</row>
    <row r="3" spans="1:42" ht="15" x14ac:dyDescent="0.2">
      <c r="A3" s="47"/>
      <c r="B3" s="47"/>
      <c r="C3" s="4"/>
      <c r="D3" s="4"/>
      <c r="G3" s="147"/>
      <c r="H3" s="363">
        <v>9</v>
      </c>
      <c r="I3" s="364">
        <v>10</v>
      </c>
      <c r="J3" s="364">
        <v>11</v>
      </c>
      <c r="K3" s="364">
        <v>12</v>
      </c>
      <c r="L3" s="364">
        <v>13</v>
      </c>
      <c r="M3" s="364">
        <v>14</v>
      </c>
      <c r="N3" s="364">
        <v>15</v>
      </c>
      <c r="O3" s="365">
        <v>16</v>
      </c>
      <c r="S3" s="150" t="s">
        <v>198</v>
      </c>
      <c r="T3" s="392">
        <f>'PLAN Veic'!AQ3</f>
        <v>43861</v>
      </c>
      <c r="U3" s="393"/>
      <c r="V3" s="394">
        <f>'PLAN Veic'!AS3</f>
        <v>4.1666666666666664E-2</v>
      </c>
      <c r="W3" s="395"/>
      <c r="AC3" s="374" t="str">
        <f>CONCATENATE("Cruzamento: ",'PLAN Veic'!AZ2,"   -   ",'PLAN Veic'!BE2)</f>
        <v xml:space="preserve">Cruzamento:    -   Av. dos Estados, rotatória SESI </v>
      </c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</row>
    <row r="4" spans="1:42" x14ac:dyDescent="0.2">
      <c r="AC4" s="318" t="str">
        <f>'PLAN Veic'!AW3</f>
        <v>REV00</v>
      </c>
      <c r="AD4" s="318"/>
      <c r="AE4" s="318"/>
      <c r="AF4" s="318"/>
      <c r="AG4" s="318"/>
      <c r="AH4" s="318"/>
      <c r="AI4" s="341"/>
      <c r="AJ4" s="340" t="str">
        <f ca="1">MID(CELL("filename",A1),FIND("]",CELL("filename",A1))+1,LEN(CELL("filename",A1) ))</f>
        <v>Totais</v>
      </c>
      <c r="AK4" s="318"/>
      <c r="AL4" s="318"/>
      <c r="AM4" s="318"/>
      <c r="AN4" s="318"/>
      <c r="AO4" s="318"/>
      <c r="AP4" s="322" t="str">
        <f>CONCATENATE('PLAN Veic'!BM3,'PLAN Veic'!BN3)</f>
        <v>Jan/2020</v>
      </c>
    </row>
    <row r="5" spans="1:42" x14ac:dyDescent="0.2"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42" x14ac:dyDescent="0.2">
      <c r="H6" s="275"/>
      <c r="I6" s="275"/>
      <c r="J6" s="275"/>
      <c r="K6" s="275"/>
      <c r="L6" s="275"/>
      <c r="M6" s="275"/>
      <c r="N6" s="275"/>
      <c r="O6" s="275"/>
      <c r="P6" s="275"/>
      <c r="Q6" s="275"/>
    </row>
    <row r="7" spans="1:42" x14ac:dyDescent="0.2">
      <c r="H7" s="275"/>
      <c r="I7" s="275"/>
      <c r="J7" s="275"/>
      <c r="K7" s="275"/>
      <c r="L7" s="275"/>
      <c r="M7" s="275"/>
      <c r="N7" s="275"/>
      <c r="O7" s="275"/>
    </row>
    <row r="8" spans="1:42" x14ac:dyDescent="0.2">
      <c r="H8" s="275"/>
      <c r="I8" s="275"/>
      <c r="J8" s="275"/>
      <c r="K8" s="275"/>
      <c r="L8" s="275"/>
      <c r="M8" s="275"/>
      <c r="N8" s="275"/>
      <c r="O8" s="275"/>
      <c r="V8" s="274"/>
    </row>
    <row r="9" spans="1:42" x14ac:dyDescent="0.2">
      <c r="H9" s="12"/>
    </row>
    <row r="10" spans="1:42" x14ac:dyDescent="0.2">
      <c r="A10" s="273" t="s">
        <v>141</v>
      </c>
      <c r="H10" s="12"/>
    </row>
    <row r="11" spans="1:42" x14ac:dyDescent="0.2">
      <c r="A11" s="487" t="s">
        <v>0</v>
      </c>
      <c r="B11" s="488"/>
      <c r="C11" s="489" t="s">
        <v>71</v>
      </c>
      <c r="D11" s="490"/>
      <c r="E11" s="490"/>
      <c r="F11" s="490"/>
      <c r="G11" s="491"/>
      <c r="H11" s="489" t="s">
        <v>73</v>
      </c>
      <c r="I11" s="490"/>
      <c r="J11" s="490"/>
      <c r="K11" s="490"/>
      <c r="L11" s="491"/>
      <c r="M11" s="489" t="s">
        <v>72</v>
      </c>
      <c r="N11" s="490"/>
      <c r="O11" s="490"/>
      <c r="P11" s="490"/>
      <c r="Q11" s="491"/>
      <c r="R11" s="489" t="s">
        <v>76</v>
      </c>
      <c r="S11" s="490"/>
      <c r="T11" s="490"/>
      <c r="U11" s="490"/>
      <c r="V11" s="491"/>
      <c r="W11" s="489" t="s">
        <v>77</v>
      </c>
      <c r="X11" s="490"/>
      <c r="Y11" s="490"/>
      <c r="Z11" s="490"/>
      <c r="AA11" s="491"/>
      <c r="AB11" s="489" t="s">
        <v>78</v>
      </c>
      <c r="AC11" s="490"/>
      <c r="AD11" s="490"/>
      <c r="AE11" s="490"/>
      <c r="AF11" s="491"/>
      <c r="AG11" s="489" t="s">
        <v>79</v>
      </c>
      <c r="AH11" s="490"/>
      <c r="AI11" s="490"/>
      <c r="AJ11" s="490"/>
      <c r="AK11" s="491"/>
      <c r="AL11" s="489" t="s">
        <v>80</v>
      </c>
      <c r="AM11" s="490"/>
      <c r="AN11" s="490"/>
      <c r="AO11" s="490"/>
      <c r="AP11" s="491"/>
    </row>
    <row r="12" spans="1:42" x14ac:dyDescent="0.2">
      <c r="A12" s="125" t="s">
        <v>74</v>
      </c>
      <c r="B12" s="126" t="s">
        <v>75</v>
      </c>
      <c r="C12" s="73" t="s">
        <v>89</v>
      </c>
      <c r="D12" s="173" t="s">
        <v>90</v>
      </c>
      <c r="E12" s="173" t="s">
        <v>91</v>
      </c>
      <c r="F12" s="173" t="s">
        <v>92</v>
      </c>
      <c r="G12" s="175" t="s">
        <v>146</v>
      </c>
      <c r="H12" s="73" t="s">
        <v>89</v>
      </c>
      <c r="I12" s="173" t="s">
        <v>90</v>
      </c>
      <c r="J12" s="173" t="s">
        <v>91</v>
      </c>
      <c r="K12" s="173" t="s">
        <v>92</v>
      </c>
      <c r="L12" s="175" t="s">
        <v>146</v>
      </c>
      <c r="M12" s="73" t="s">
        <v>89</v>
      </c>
      <c r="N12" s="173" t="s">
        <v>90</v>
      </c>
      <c r="O12" s="173" t="s">
        <v>91</v>
      </c>
      <c r="P12" s="173" t="s">
        <v>92</v>
      </c>
      <c r="Q12" s="175" t="s">
        <v>146</v>
      </c>
      <c r="R12" s="73" t="s">
        <v>89</v>
      </c>
      <c r="S12" s="173" t="s">
        <v>90</v>
      </c>
      <c r="T12" s="173" t="s">
        <v>91</v>
      </c>
      <c r="U12" s="173" t="s">
        <v>92</v>
      </c>
      <c r="V12" s="175" t="s">
        <v>146</v>
      </c>
      <c r="W12" s="73" t="s">
        <v>89</v>
      </c>
      <c r="X12" s="173" t="s">
        <v>90</v>
      </c>
      <c r="Y12" s="173" t="s">
        <v>91</v>
      </c>
      <c r="Z12" s="173" t="s">
        <v>92</v>
      </c>
      <c r="AA12" s="175" t="s">
        <v>146</v>
      </c>
      <c r="AB12" s="73" t="s">
        <v>89</v>
      </c>
      <c r="AC12" s="173" t="s">
        <v>90</v>
      </c>
      <c r="AD12" s="173" t="s">
        <v>91</v>
      </c>
      <c r="AE12" s="173" t="s">
        <v>92</v>
      </c>
      <c r="AF12" s="175" t="s">
        <v>146</v>
      </c>
      <c r="AG12" s="73" t="s">
        <v>89</v>
      </c>
      <c r="AH12" s="173" t="s">
        <v>90</v>
      </c>
      <c r="AI12" s="173" t="s">
        <v>91</v>
      </c>
      <c r="AJ12" s="173" t="s">
        <v>92</v>
      </c>
      <c r="AK12" s="175" t="s">
        <v>146</v>
      </c>
      <c r="AL12" s="73" t="s">
        <v>89</v>
      </c>
      <c r="AM12" s="173" t="s">
        <v>90</v>
      </c>
      <c r="AN12" s="173" t="s">
        <v>91</v>
      </c>
      <c r="AO12" s="173" t="s">
        <v>92</v>
      </c>
      <c r="AP12" s="175" t="s">
        <v>146</v>
      </c>
    </row>
    <row r="13" spans="1:42" x14ac:dyDescent="0.2">
      <c r="A13" s="94">
        <v>0</v>
      </c>
      <c r="B13" s="95">
        <v>4.1666666666666664E-2</v>
      </c>
      <c r="C13" s="309">
        <f>SUM('PLAN Veic'!C9:F9)</f>
        <v>21</v>
      </c>
      <c r="D13" s="310">
        <f>SUM('PLAN Veic'!G9:J9)</f>
        <v>16</v>
      </c>
      <c r="E13" s="310">
        <f>SUM('PLAN Veic'!K9:N9)</f>
        <v>16</v>
      </c>
      <c r="F13" s="310">
        <f>SUM('PLAN Veic'!O9:R9)</f>
        <v>10</v>
      </c>
      <c r="G13" s="314">
        <f t="shared" ref="G13:G36" si="0">SUM(C13:F13)</f>
        <v>63</v>
      </c>
      <c r="H13" s="309">
        <f>SUM('PLAN Veic'!S9:V9)</f>
        <v>95</v>
      </c>
      <c r="I13" s="310">
        <f>SUM('PLAN Veic'!W9:Z9)</f>
        <v>75</v>
      </c>
      <c r="J13" s="310">
        <f>SUM('PLAN Veic'!AA9:AD9)</f>
        <v>66</v>
      </c>
      <c r="K13" s="310">
        <f>SUM('PLAN Veic'!AE9:AH9)</f>
        <v>48</v>
      </c>
      <c r="L13" s="314">
        <f t="shared" ref="L13:L36" si="1">SUM(H13:K13)</f>
        <v>284</v>
      </c>
      <c r="M13" s="309">
        <f>SUM('PLAN Veic'!AI9:AL9)</f>
        <v>1</v>
      </c>
      <c r="N13" s="310">
        <f>SUM('PLAN Veic'!AM9:AP9)</f>
        <v>2</v>
      </c>
      <c r="O13" s="310">
        <f>SUM('PLAN Veic'!AQ9:AT9)</f>
        <v>0</v>
      </c>
      <c r="P13" s="310">
        <f>SUM('PLAN Veic'!AU9:AX9)</f>
        <v>2</v>
      </c>
      <c r="Q13" s="314">
        <f t="shared" ref="Q13:Q36" si="2">SUM(M13:P13)</f>
        <v>5</v>
      </c>
      <c r="R13" s="309">
        <f>SUM('PLAN Veic'!AY9:BB9)</f>
        <v>131</v>
      </c>
      <c r="S13" s="310">
        <f>SUM('PLAN Veic'!BC9:BF9)</f>
        <v>128</v>
      </c>
      <c r="T13" s="310">
        <f>SUM('PLAN Veic'!BG9:BJ9)</f>
        <v>133</v>
      </c>
      <c r="U13" s="310">
        <f>SUM('PLAN Veic'!BK9:BN9)</f>
        <v>83</v>
      </c>
      <c r="V13" s="314">
        <f t="shared" ref="V13:V36" si="3">SUM(R13:U13)</f>
        <v>475</v>
      </c>
      <c r="W13" s="309">
        <f>SUM('PLAN Veic'!C37:F37)</f>
        <v>111</v>
      </c>
      <c r="X13" s="310">
        <f>SUM('PLAN Veic'!G37:J37)</f>
        <v>114</v>
      </c>
      <c r="Y13" s="310">
        <f>SUM('PLAN Veic'!K37:N37)</f>
        <v>117</v>
      </c>
      <c r="Z13" s="310">
        <f>SUM('PLAN Veic'!O37:R37)</f>
        <v>75</v>
      </c>
      <c r="AA13" s="314">
        <f t="shared" ref="AA13:AA36" si="4">SUM(W13:Z13)</f>
        <v>417</v>
      </c>
      <c r="AB13" s="309">
        <f>SUM('PLAN Veic'!S37:V37)</f>
        <v>94</v>
      </c>
      <c r="AC13" s="310">
        <f>SUM('PLAN Veic'!W37:Z37)</f>
        <v>78</v>
      </c>
      <c r="AD13" s="310">
        <f>SUM('PLAN Veic'!AA37:AD37)</f>
        <v>88</v>
      </c>
      <c r="AE13" s="310">
        <f>SUM('PLAN Veic'!AE37:AH37)</f>
        <v>73</v>
      </c>
      <c r="AF13" s="314">
        <f t="shared" ref="AF13:AF36" si="5">SUM(AB13:AE13)</f>
        <v>333</v>
      </c>
      <c r="AG13" s="309">
        <f>SUM('PLAN Veic'!AI37:AL37)</f>
        <v>132</v>
      </c>
      <c r="AH13" s="310">
        <f>SUM('PLAN Veic'!AM37:AP37)</f>
        <v>125</v>
      </c>
      <c r="AI13" s="310">
        <f>SUM('PLAN Veic'!AQ37:AT37)</f>
        <v>111</v>
      </c>
      <c r="AJ13" s="310">
        <f>SUM('PLAN Veic'!AU37:AX37)</f>
        <v>58</v>
      </c>
      <c r="AK13" s="314">
        <f t="shared" ref="AK13:AK36" si="6">SUM(AG13:AJ13)</f>
        <v>426</v>
      </c>
      <c r="AL13" s="309">
        <f>SUM('PLAN Veic'!AY37:BB37)</f>
        <v>187</v>
      </c>
      <c r="AM13" s="310">
        <f>SUM('PLAN Veic'!BC37:BF37)</f>
        <v>114</v>
      </c>
      <c r="AN13" s="310">
        <f>SUM('PLAN Veic'!BG37:BJ37)</f>
        <v>104</v>
      </c>
      <c r="AO13" s="310">
        <f>SUM('PLAN Veic'!BK37:BN37)</f>
        <v>121</v>
      </c>
      <c r="AP13" s="314">
        <f t="shared" ref="AP13:AP36" si="7">SUM(AL13:AO13)</f>
        <v>526</v>
      </c>
    </row>
    <row r="14" spans="1:42" x14ac:dyDescent="0.2">
      <c r="A14" s="73">
        <v>4.1666666666666664E-2</v>
      </c>
      <c r="B14" s="74">
        <v>8.3333333333333329E-2</v>
      </c>
      <c r="C14" s="311">
        <f>SUM('PLAN Veic'!C10:F10)</f>
        <v>10</v>
      </c>
      <c r="D14" s="12">
        <f>SUM('PLAN Veic'!G10:J10)</f>
        <v>4</v>
      </c>
      <c r="E14" s="12">
        <f>SUM('PLAN Veic'!K10:N10)</f>
        <v>3</v>
      </c>
      <c r="F14" s="12">
        <f>SUM('PLAN Veic'!O10:R10)</f>
        <v>5</v>
      </c>
      <c r="G14" s="315">
        <f t="shared" si="0"/>
        <v>22</v>
      </c>
      <c r="H14" s="311">
        <f>SUM('PLAN Veic'!S10:V10)</f>
        <v>32</v>
      </c>
      <c r="I14" s="12">
        <f>SUM('PLAN Veic'!W10:Z10)</f>
        <v>27</v>
      </c>
      <c r="J14" s="12">
        <f>SUM('PLAN Veic'!AA10:AD10)</f>
        <v>30</v>
      </c>
      <c r="K14" s="12">
        <f>SUM('PLAN Veic'!AE10:AH10)</f>
        <v>29</v>
      </c>
      <c r="L14" s="315">
        <f t="shared" si="1"/>
        <v>118</v>
      </c>
      <c r="M14" s="311">
        <f>SUM('PLAN Veic'!AI10:AL10)</f>
        <v>2</v>
      </c>
      <c r="N14" s="12">
        <f>SUM('PLAN Veic'!AM10:AP10)</f>
        <v>2</v>
      </c>
      <c r="O14" s="12">
        <f>SUM('PLAN Veic'!AQ10:AT10)</f>
        <v>1</v>
      </c>
      <c r="P14" s="12">
        <f>SUM('PLAN Veic'!AU10:AX10)</f>
        <v>0</v>
      </c>
      <c r="Q14" s="315">
        <f t="shared" si="2"/>
        <v>5</v>
      </c>
      <c r="R14" s="311">
        <f>SUM('PLAN Veic'!AY10:BB10)</f>
        <v>80</v>
      </c>
      <c r="S14" s="12">
        <f>SUM('PLAN Veic'!BC10:BF10)</f>
        <v>72</v>
      </c>
      <c r="T14" s="12">
        <f>SUM('PLAN Veic'!BG10:BJ10)</f>
        <v>86</v>
      </c>
      <c r="U14" s="12">
        <f>SUM('PLAN Veic'!BK10:BN10)</f>
        <v>52</v>
      </c>
      <c r="V14" s="315">
        <f t="shared" si="3"/>
        <v>290</v>
      </c>
      <c r="W14" s="311">
        <f>SUM('PLAN Veic'!C38:F38)</f>
        <v>72</v>
      </c>
      <c r="X14" s="12">
        <f>SUM('PLAN Veic'!G38:J38)</f>
        <v>70</v>
      </c>
      <c r="Y14" s="12">
        <f>SUM('PLAN Veic'!K38:N38)</f>
        <v>84</v>
      </c>
      <c r="Z14" s="12">
        <f>SUM('PLAN Veic'!O38:R38)</f>
        <v>47</v>
      </c>
      <c r="AA14" s="315">
        <f t="shared" si="4"/>
        <v>273</v>
      </c>
      <c r="AB14" s="311">
        <f>SUM('PLAN Veic'!S38:V38)</f>
        <v>55</v>
      </c>
      <c r="AC14" s="12">
        <f>SUM('PLAN Veic'!W38:Z38)</f>
        <v>51</v>
      </c>
      <c r="AD14" s="12">
        <f>SUM('PLAN Veic'!AA38:AD38)</f>
        <v>68</v>
      </c>
      <c r="AE14" s="12">
        <f>SUM('PLAN Veic'!AE38:AH38)</f>
        <v>42</v>
      </c>
      <c r="AF14" s="315">
        <f t="shared" si="5"/>
        <v>216</v>
      </c>
      <c r="AG14" s="311">
        <f>SUM('PLAN Veic'!AI38:AL38)</f>
        <v>57</v>
      </c>
      <c r="AH14" s="12">
        <f>SUM('PLAN Veic'!AM38:AP38)</f>
        <v>48</v>
      </c>
      <c r="AI14" s="12">
        <f>SUM('PLAN Veic'!AQ38:AT38)</f>
        <v>48</v>
      </c>
      <c r="AJ14" s="12">
        <f>SUM('PLAN Veic'!AU38:AX38)</f>
        <v>39</v>
      </c>
      <c r="AK14" s="315">
        <f t="shared" si="6"/>
        <v>192</v>
      </c>
      <c r="AL14" s="311">
        <f>SUM('PLAN Veic'!AY38:BB38)</f>
        <v>68</v>
      </c>
      <c r="AM14" s="12">
        <f>SUM('PLAN Veic'!BC38:BF38)</f>
        <v>96</v>
      </c>
      <c r="AN14" s="12">
        <f>SUM('PLAN Veic'!BG38:BJ38)</f>
        <v>99</v>
      </c>
      <c r="AO14" s="12">
        <f>SUM('PLAN Veic'!BK38:BN38)</f>
        <v>86</v>
      </c>
      <c r="AP14" s="315">
        <f t="shared" si="7"/>
        <v>349</v>
      </c>
    </row>
    <row r="15" spans="1:42" x14ac:dyDescent="0.2">
      <c r="A15" s="94">
        <v>8.3333333333333329E-2</v>
      </c>
      <c r="B15" s="95">
        <v>0.125</v>
      </c>
      <c r="C15" s="309">
        <f>SUM('PLAN Veic'!C11:F11)</f>
        <v>5</v>
      </c>
      <c r="D15" s="310">
        <f>SUM('PLAN Veic'!G11:J11)</f>
        <v>4</v>
      </c>
      <c r="E15" s="310">
        <f>SUM('PLAN Veic'!K11:N11)</f>
        <v>2</v>
      </c>
      <c r="F15" s="310">
        <f>SUM('PLAN Veic'!O11:R11)</f>
        <v>2</v>
      </c>
      <c r="G15" s="316">
        <f t="shared" si="0"/>
        <v>13</v>
      </c>
      <c r="H15" s="309">
        <f>SUM('PLAN Veic'!S11:V11)</f>
        <v>16</v>
      </c>
      <c r="I15" s="310">
        <f>SUM('PLAN Veic'!W11:Z11)</f>
        <v>12</v>
      </c>
      <c r="J15" s="310">
        <f>SUM('PLAN Veic'!AA11:AD11)</f>
        <v>16</v>
      </c>
      <c r="K15" s="310">
        <f>SUM('PLAN Veic'!AE11:AH11)</f>
        <v>13</v>
      </c>
      <c r="L15" s="316">
        <f t="shared" si="1"/>
        <v>57</v>
      </c>
      <c r="M15" s="309">
        <f>SUM('PLAN Veic'!AI11:AL11)</f>
        <v>0</v>
      </c>
      <c r="N15" s="310">
        <f>SUM('PLAN Veic'!AM11:AP11)</f>
        <v>1</v>
      </c>
      <c r="O15" s="310">
        <f>SUM('PLAN Veic'!AQ11:AT11)</f>
        <v>0</v>
      </c>
      <c r="P15" s="310">
        <f>SUM('PLAN Veic'!AU11:AX11)</f>
        <v>0</v>
      </c>
      <c r="Q15" s="316">
        <f t="shared" si="2"/>
        <v>1</v>
      </c>
      <c r="R15" s="309">
        <f>SUM('PLAN Veic'!AY11:BB11)</f>
        <v>44</v>
      </c>
      <c r="S15" s="310">
        <f>SUM('PLAN Veic'!BC11:BF11)</f>
        <v>62</v>
      </c>
      <c r="T15" s="310">
        <f>SUM('PLAN Veic'!BG11:BJ11)</f>
        <v>42</v>
      </c>
      <c r="U15" s="310">
        <f>SUM('PLAN Veic'!BK11:BN11)</f>
        <v>53</v>
      </c>
      <c r="V15" s="316">
        <f t="shared" si="3"/>
        <v>201</v>
      </c>
      <c r="W15" s="309">
        <f>SUM('PLAN Veic'!C39:F39)</f>
        <v>39</v>
      </c>
      <c r="X15" s="310">
        <f>SUM('PLAN Veic'!G39:J39)</f>
        <v>59</v>
      </c>
      <c r="Y15" s="310">
        <f>SUM('PLAN Veic'!K39:N39)</f>
        <v>40</v>
      </c>
      <c r="Z15" s="310">
        <f>SUM('PLAN Veic'!O39:R39)</f>
        <v>51</v>
      </c>
      <c r="AA15" s="316">
        <f t="shared" si="4"/>
        <v>189</v>
      </c>
      <c r="AB15" s="309">
        <f>SUM('PLAN Veic'!S39:V39)</f>
        <v>29</v>
      </c>
      <c r="AC15" s="310">
        <f>SUM('PLAN Veic'!W39:Z39)</f>
        <v>44</v>
      </c>
      <c r="AD15" s="310">
        <f>SUM('PLAN Veic'!AA39:AD39)</f>
        <v>32</v>
      </c>
      <c r="AE15" s="310">
        <f>SUM('PLAN Veic'!AE39:AH39)</f>
        <v>42</v>
      </c>
      <c r="AF15" s="316">
        <f t="shared" si="5"/>
        <v>147</v>
      </c>
      <c r="AG15" s="309">
        <f>SUM('PLAN Veic'!AI39:AL39)</f>
        <v>31</v>
      </c>
      <c r="AH15" s="310">
        <f>SUM('PLAN Veic'!AM39:AP39)</f>
        <v>30</v>
      </c>
      <c r="AI15" s="310">
        <f>SUM('PLAN Veic'!AQ39:AT39)</f>
        <v>26</v>
      </c>
      <c r="AJ15" s="310">
        <f>SUM('PLAN Veic'!AU39:AX39)</f>
        <v>24</v>
      </c>
      <c r="AK15" s="316">
        <f t="shared" si="6"/>
        <v>111</v>
      </c>
      <c r="AL15" s="309">
        <f>SUM('PLAN Veic'!AY39:BB39)</f>
        <v>67</v>
      </c>
      <c r="AM15" s="310">
        <f>SUM('PLAN Veic'!BC39:BF39)</f>
        <v>47</v>
      </c>
      <c r="AN15" s="310">
        <f>SUM('PLAN Veic'!BG39:BJ39)</f>
        <v>34</v>
      </c>
      <c r="AO15" s="310">
        <f>SUM('PLAN Veic'!BK39:BN39)</f>
        <v>47</v>
      </c>
      <c r="AP15" s="316">
        <f t="shared" si="7"/>
        <v>195</v>
      </c>
    </row>
    <row r="16" spans="1:42" x14ac:dyDescent="0.2">
      <c r="A16" s="73">
        <v>0.125</v>
      </c>
      <c r="B16" s="74">
        <v>0.16666666666666699</v>
      </c>
      <c r="C16" s="311">
        <f>SUM('PLAN Veic'!C12:F12)</f>
        <v>3</v>
      </c>
      <c r="D16" s="12">
        <f>SUM('PLAN Veic'!G12:J12)</f>
        <v>4</v>
      </c>
      <c r="E16" s="12">
        <f>SUM('PLAN Veic'!K12:N12)</f>
        <v>2</v>
      </c>
      <c r="F16" s="12">
        <f>SUM('PLAN Veic'!O12:R12)</f>
        <v>9</v>
      </c>
      <c r="G16" s="315">
        <f t="shared" si="0"/>
        <v>18</v>
      </c>
      <c r="H16" s="311">
        <f>SUM('PLAN Veic'!S12:V12)</f>
        <v>9</v>
      </c>
      <c r="I16" s="12">
        <f>SUM('PLAN Veic'!W12:Z12)</f>
        <v>5</v>
      </c>
      <c r="J16" s="12">
        <f>SUM('PLAN Veic'!AA12:AD12)</f>
        <v>7</v>
      </c>
      <c r="K16" s="12">
        <f>SUM('PLAN Veic'!AE12:AH12)</f>
        <v>7</v>
      </c>
      <c r="L16" s="315">
        <f t="shared" si="1"/>
        <v>28</v>
      </c>
      <c r="M16" s="311">
        <f>SUM('PLAN Veic'!AI12:AL12)</f>
        <v>1</v>
      </c>
      <c r="N16" s="12">
        <f>SUM('PLAN Veic'!AM12:AP12)</f>
        <v>0</v>
      </c>
      <c r="O16" s="12">
        <f>SUM('PLAN Veic'!AQ12:AT12)</f>
        <v>0</v>
      </c>
      <c r="P16" s="12">
        <f>SUM('PLAN Veic'!AU12:AX12)</f>
        <v>1</v>
      </c>
      <c r="Q16" s="315">
        <f t="shared" si="2"/>
        <v>2</v>
      </c>
      <c r="R16" s="311">
        <f>SUM('PLAN Veic'!AY12:BB12)</f>
        <v>54</v>
      </c>
      <c r="S16" s="12">
        <f>SUM('PLAN Veic'!BC12:BF12)</f>
        <v>53</v>
      </c>
      <c r="T16" s="12">
        <f>SUM('PLAN Veic'!BG12:BJ12)</f>
        <v>67</v>
      </c>
      <c r="U16" s="12">
        <f>SUM('PLAN Veic'!BK12:BN12)</f>
        <v>84</v>
      </c>
      <c r="V16" s="315">
        <f t="shared" si="3"/>
        <v>258</v>
      </c>
      <c r="W16" s="311">
        <f>SUM('PLAN Veic'!C40:F40)</f>
        <v>52</v>
      </c>
      <c r="X16" s="12">
        <f>SUM('PLAN Veic'!G40:J40)</f>
        <v>49</v>
      </c>
      <c r="Y16" s="12">
        <f>SUM('PLAN Veic'!K40:N40)</f>
        <v>65</v>
      </c>
      <c r="Z16" s="12">
        <f>SUM('PLAN Veic'!O40:R40)</f>
        <v>76</v>
      </c>
      <c r="AA16" s="315">
        <f t="shared" si="4"/>
        <v>242</v>
      </c>
      <c r="AB16" s="311">
        <f>SUM('PLAN Veic'!S40:V40)</f>
        <v>40</v>
      </c>
      <c r="AC16" s="12">
        <f>SUM('PLAN Veic'!W40:Z40)</f>
        <v>47</v>
      </c>
      <c r="AD16" s="12">
        <f>SUM('PLAN Veic'!AA40:AD40)</f>
        <v>56</v>
      </c>
      <c r="AE16" s="12">
        <f>SUM('PLAN Veic'!AE40:AH40)</f>
        <v>75</v>
      </c>
      <c r="AF16" s="315">
        <f t="shared" si="5"/>
        <v>218</v>
      </c>
      <c r="AG16" s="311">
        <f>SUM('PLAN Veic'!AI40:AL40)</f>
        <v>23</v>
      </c>
      <c r="AH16" s="12">
        <f>SUM('PLAN Veic'!AM40:AP40)</f>
        <v>11</v>
      </c>
      <c r="AI16" s="12">
        <f>SUM('PLAN Veic'!AQ40:AT40)</f>
        <v>18</v>
      </c>
      <c r="AJ16" s="12">
        <f>SUM('PLAN Veic'!AU40:AX40)</f>
        <v>16</v>
      </c>
      <c r="AK16" s="315">
        <f t="shared" si="6"/>
        <v>68</v>
      </c>
      <c r="AL16" s="311">
        <f>SUM('PLAN Veic'!AY40:BB40)</f>
        <v>29</v>
      </c>
      <c r="AM16" s="12">
        <f>SUM('PLAN Veic'!BC40:BF40)</f>
        <v>51</v>
      </c>
      <c r="AN16" s="12">
        <f>SUM('PLAN Veic'!BG40:BJ40)</f>
        <v>46</v>
      </c>
      <c r="AO16" s="12">
        <f>SUM('PLAN Veic'!BK40:BN40)</f>
        <v>55</v>
      </c>
      <c r="AP16" s="315">
        <f t="shared" si="7"/>
        <v>181</v>
      </c>
    </row>
    <row r="17" spans="1:42" x14ac:dyDescent="0.2">
      <c r="A17" s="94">
        <v>0.16666666666666666</v>
      </c>
      <c r="B17" s="95">
        <v>0.20833333333333301</v>
      </c>
      <c r="C17" s="309">
        <f>SUM('PLAN Veic'!C13:F13)</f>
        <v>5</v>
      </c>
      <c r="D17" s="310">
        <f>SUM('PLAN Veic'!G13:J13)</f>
        <v>8</v>
      </c>
      <c r="E17" s="310">
        <f>SUM('PLAN Veic'!K13:N13)</f>
        <v>7</v>
      </c>
      <c r="F17" s="310">
        <f>SUM('PLAN Veic'!O13:R13)</f>
        <v>15</v>
      </c>
      <c r="G17" s="316">
        <f t="shared" si="0"/>
        <v>35</v>
      </c>
      <c r="H17" s="309">
        <f>SUM('PLAN Veic'!S13:V13)</f>
        <v>20</v>
      </c>
      <c r="I17" s="310">
        <f>SUM('PLAN Veic'!W13:Z13)</f>
        <v>20</v>
      </c>
      <c r="J17" s="310">
        <f>SUM('PLAN Veic'!AA13:AD13)</f>
        <v>18</v>
      </c>
      <c r="K17" s="310">
        <f>SUM('PLAN Veic'!AE13:AH13)</f>
        <v>19</v>
      </c>
      <c r="L17" s="316">
        <f t="shared" si="1"/>
        <v>77</v>
      </c>
      <c r="M17" s="309">
        <f>SUM('PLAN Veic'!AI13:AL13)</f>
        <v>0</v>
      </c>
      <c r="N17" s="310">
        <f>SUM('PLAN Veic'!AM13:AP13)</f>
        <v>0</v>
      </c>
      <c r="O17" s="310">
        <f>SUM('PLAN Veic'!AQ13:AT13)</f>
        <v>0</v>
      </c>
      <c r="P17" s="310">
        <f>SUM('PLAN Veic'!AU13:AX13)</f>
        <v>0</v>
      </c>
      <c r="Q17" s="316">
        <f t="shared" si="2"/>
        <v>0</v>
      </c>
      <c r="R17" s="309">
        <f>SUM('PLAN Veic'!AY13:BB13)</f>
        <v>98</v>
      </c>
      <c r="S17" s="310">
        <f>SUM('PLAN Veic'!BC13:BF13)</f>
        <v>110</v>
      </c>
      <c r="T17" s="310">
        <f>SUM('PLAN Veic'!BG13:BJ13)</f>
        <v>160</v>
      </c>
      <c r="U17" s="310">
        <f>SUM('PLAN Veic'!BK13:BN13)</f>
        <v>197</v>
      </c>
      <c r="V17" s="316">
        <f t="shared" si="3"/>
        <v>565</v>
      </c>
      <c r="W17" s="309">
        <f>SUM('PLAN Veic'!C41:F41)</f>
        <v>93</v>
      </c>
      <c r="X17" s="310">
        <f>SUM('PLAN Veic'!G41:J41)</f>
        <v>102</v>
      </c>
      <c r="Y17" s="310">
        <f>SUM('PLAN Veic'!K41:N41)</f>
        <v>153</v>
      </c>
      <c r="Z17" s="310">
        <f>SUM('PLAN Veic'!O41:R41)</f>
        <v>182</v>
      </c>
      <c r="AA17" s="316">
        <f t="shared" si="4"/>
        <v>530</v>
      </c>
      <c r="AB17" s="309">
        <f>SUM('PLAN Veic'!S41:V41)</f>
        <v>74</v>
      </c>
      <c r="AC17" s="310">
        <f>SUM('PLAN Veic'!W41:Z41)</f>
        <v>96</v>
      </c>
      <c r="AD17" s="310">
        <f>SUM('PLAN Veic'!AA41:AD41)</f>
        <v>130</v>
      </c>
      <c r="AE17" s="310">
        <f>SUM('PLAN Veic'!AE41:AH41)</f>
        <v>165</v>
      </c>
      <c r="AF17" s="316">
        <f t="shared" si="5"/>
        <v>465</v>
      </c>
      <c r="AG17" s="309">
        <f>SUM('PLAN Veic'!AI41:AL41)</f>
        <v>44</v>
      </c>
      <c r="AH17" s="310">
        <f>SUM('PLAN Veic'!AM41:AP41)</f>
        <v>34</v>
      </c>
      <c r="AI17" s="310">
        <f>SUM('PLAN Veic'!AQ41:AT41)</f>
        <v>48</v>
      </c>
      <c r="AJ17" s="310">
        <f>SUM('PLAN Veic'!AU41:AX41)</f>
        <v>51</v>
      </c>
      <c r="AK17" s="316">
        <f t="shared" si="6"/>
        <v>177</v>
      </c>
      <c r="AL17" s="309">
        <f>SUM('PLAN Veic'!AY41:BB41)</f>
        <v>58</v>
      </c>
      <c r="AM17" s="310">
        <f>SUM('PLAN Veic'!BC41:BF41)</f>
        <v>61</v>
      </c>
      <c r="AN17" s="310">
        <f>SUM('PLAN Veic'!BG41:BJ41)</f>
        <v>86</v>
      </c>
      <c r="AO17" s="310">
        <f>SUM('PLAN Veic'!BK41:BN41)</f>
        <v>88</v>
      </c>
      <c r="AP17" s="316">
        <f t="shared" si="7"/>
        <v>293</v>
      </c>
    </row>
    <row r="18" spans="1:42" x14ac:dyDescent="0.2">
      <c r="A18" s="73">
        <v>0.20833333333333334</v>
      </c>
      <c r="B18" s="74">
        <v>0.25</v>
      </c>
      <c r="C18" s="311">
        <f>SUM('PLAN Veic'!C14:F14)</f>
        <v>38</v>
      </c>
      <c r="D18" s="12">
        <f>SUM('PLAN Veic'!G14:J14)</f>
        <v>40</v>
      </c>
      <c r="E18" s="12">
        <f>SUM('PLAN Veic'!K14:N14)</f>
        <v>54</v>
      </c>
      <c r="F18" s="12">
        <f>SUM('PLAN Veic'!O14:R14)</f>
        <v>74</v>
      </c>
      <c r="G18" s="315">
        <f t="shared" si="0"/>
        <v>206</v>
      </c>
      <c r="H18" s="311">
        <f>SUM('PLAN Veic'!S14:V14)</f>
        <v>34</v>
      </c>
      <c r="I18" s="12">
        <f>SUM('PLAN Veic'!W14:Z14)</f>
        <v>49</v>
      </c>
      <c r="J18" s="12">
        <f>SUM('PLAN Veic'!AA14:AD14)</f>
        <v>48</v>
      </c>
      <c r="K18" s="12">
        <f>SUM('PLAN Veic'!AE14:AH14)</f>
        <v>78</v>
      </c>
      <c r="L18" s="315">
        <f t="shared" si="1"/>
        <v>209</v>
      </c>
      <c r="M18" s="311">
        <f>SUM('PLAN Veic'!AI14:AL14)</f>
        <v>0</v>
      </c>
      <c r="N18" s="12">
        <f>SUM('PLAN Veic'!AM14:AP14)</f>
        <v>5</v>
      </c>
      <c r="O18" s="12">
        <f>SUM('PLAN Veic'!AQ14:AT14)</f>
        <v>0</v>
      </c>
      <c r="P18" s="12">
        <f>SUM('PLAN Veic'!AU14:AX14)</f>
        <v>1</v>
      </c>
      <c r="Q18" s="315">
        <f t="shared" si="2"/>
        <v>6</v>
      </c>
      <c r="R18" s="311">
        <f>SUM('PLAN Veic'!AY14:BB14)</f>
        <v>276</v>
      </c>
      <c r="S18" s="12">
        <f>SUM('PLAN Veic'!BC14:BF14)</f>
        <v>443</v>
      </c>
      <c r="T18" s="12">
        <f>SUM('PLAN Veic'!BG14:BJ14)</f>
        <v>577</v>
      </c>
      <c r="U18" s="12">
        <f>SUM('PLAN Veic'!BK14:BN14)</f>
        <v>682</v>
      </c>
      <c r="V18" s="315">
        <f t="shared" si="3"/>
        <v>1978</v>
      </c>
      <c r="W18" s="311">
        <f>SUM('PLAN Veic'!C42:F42)</f>
        <v>238</v>
      </c>
      <c r="X18" s="12">
        <f>SUM('PLAN Veic'!G42:J42)</f>
        <v>408</v>
      </c>
      <c r="Y18" s="12">
        <f>SUM('PLAN Veic'!K42:N42)</f>
        <v>523</v>
      </c>
      <c r="Z18" s="12">
        <f>SUM('PLAN Veic'!O42:R42)</f>
        <v>609</v>
      </c>
      <c r="AA18" s="315">
        <f t="shared" si="4"/>
        <v>1778</v>
      </c>
      <c r="AB18" s="311">
        <f>SUM('PLAN Veic'!S42:V42)</f>
        <v>237</v>
      </c>
      <c r="AC18" s="12">
        <f>SUM('PLAN Veic'!W42:Z42)</f>
        <v>384</v>
      </c>
      <c r="AD18" s="12">
        <f>SUM('PLAN Veic'!AA42:AD42)</f>
        <v>502</v>
      </c>
      <c r="AE18" s="12">
        <f>SUM('PLAN Veic'!AE42:AH42)</f>
        <v>589</v>
      </c>
      <c r="AF18" s="315">
        <f t="shared" si="5"/>
        <v>1712</v>
      </c>
      <c r="AG18" s="311">
        <f>SUM('PLAN Veic'!AI42:AL42)</f>
        <v>73</v>
      </c>
      <c r="AH18" s="12">
        <f>SUM('PLAN Veic'!AM42:AP42)</f>
        <v>108</v>
      </c>
      <c r="AI18" s="12">
        <f>SUM('PLAN Veic'!AQ42:AT42)</f>
        <v>123</v>
      </c>
      <c r="AJ18" s="12">
        <f>SUM('PLAN Veic'!AU42:AX42)</f>
        <v>171</v>
      </c>
      <c r="AK18" s="315">
        <f t="shared" si="6"/>
        <v>475</v>
      </c>
      <c r="AL18" s="311">
        <f>SUM('PLAN Veic'!AY42:BB42)</f>
        <v>107</v>
      </c>
      <c r="AM18" s="12">
        <f>SUM('PLAN Veic'!BC42:BF42)</f>
        <v>163</v>
      </c>
      <c r="AN18" s="12">
        <f>SUM('PLAN Veic'!BG42:BJ42)</f>
        <v>189</v>
      </c>
      <c r="AO18" s="12">
        <f>SUM('PLAN Veic'!BK42:BN42)</f>
        <v>263</v>
      </c>
      <c r="AP18" s="315">
        <f t="shared" si="7"/>
        <v>722</v>
      </c>
    </row>
    <row r="19" spans="1:42" x14ac:dyDescent="0.2">
      <c r="A19" s="94">
        <v>0.25</v>
      </c>
      <c r="B19" s="95">
        <v>0.29166666666666602</v>
      </c>
      <c r="C19" s="309">
        <f>SUM('PLAN Veic'!C15:F15)</f>
        <v>74</v>
      </c>
      <c r="D19" s="310">
        <f>SUM('PLAN Veic'!G15:J15)</f>
        <v>82</v>
      </c>
      <c r="E19" s="310">
        <f>SUM('PLAN Veic'!K15:N15)</f>
        <v>112</v>
      </c>
      <c r="F19" s="310">
        <f>SUM('PLAN Veic'!O15:R15)</f>
        <v>156</v>
      </c>
      <c r="G19" s="316">
        <f t="shared" si="0"/>
        <v>424</v>
      </c>
      <c r="H19" s="309">
        <f>SUM('PLAN Veic'!S15:V15)</f>
        <v>69</v>
      </c>
      <c r="I19" s="310">
        <f>SUM('PLAN Veic'!W15:Z15)</f>
        <v>129</v>
      </c>
      <c r="J19" s="310">
        <f>SUM('PLAN Veic'!AA15:AD15)</f>
        <v>140</v>
      </c>
      <c r="K19" s="310">
        <f>SUM('PLAN Veic'!AE15:AH15)</f>
        <v>192</v>
      </c>
      <c r="L19" s="316">
        <f t="shared" si="1"/>
        <v>530</v>
      </c>
      <c r="M19" s="309">
        <f>SUM('PLAN Veic'!AI15:AL15)</f>
        <v>2</v>
      </c>
      <c r="N19" s="310">
        <f>SUM('PLAN Veic'!AM15:AP15)</f>
        <v>2</v>
      </c>
      <c r="O19" s="310">
        <f>SUM('PLAN Veic'!AQ15:AT15)</f>
        <v>1</v>
      </c>
      <c r="P19" s="310">
        <f>SUM('PLAN Veic'!AU15:AX15)</f>
        <v>7</v>
      </c>
      <c r="Q19" s="316">
        <f t="shared" si="2"/>
        <v>12</v>
      </c>
      <c r="R19" s="309">
        <f>SUM('PLAN Veic'!AY15:BB15)</f>
        <v>821</v>
      </c>
      <c r="S19" s="310">
        <f>SUM('PLAN Veic'!BC15:BF15)</f>
        <v>855</v>
      </c>
      <c r="T19" s="310">
        <f>SUM('PLAN Veic'!BG15:BJ15)</f>
        <v>1007</v>
      </c>
      <c r="U19" s="310">
        <f>SUM('PLAN Veic'!BK15:BN15)</f>
        <v>1030</v>
      </c>
      <c r="V19" s="316">
        <f t="shared" si="3"/>
        <v>3713</v>
      </c>
      <c r="W19" s="309">
        <f>SUM('PLAN Veic'!C43:F43)</f>
        <v>749</v>
      </c>
      <c r="X19" s="310">
        <f>SUM('PLAN Veic'!G43:J43)</f>
        <v>775</v>
      </c>
      <c r="Y19" s="310">
        <f>SUM('PLAN Veic'!K43:N43)</f>
        <v>896</v>
      </c>
      <c r="Z19" s="310">
        <f>SUM('PLAN Veic'!O43:R43)</f>
        <v>881</v>
      </c>
      <c r="AA19" s="316">
        <f t="shared" si="4"/>
        <v>3301</v>
      </c>
      <c r="AB19" s="309">
        <f>SUM('PLAN Veic'!S43:V43)</f>
        <v>716</v>
      </c>
      <c r="AC19" s="310">
        <f>SUM('PLAN Veic'!W43:Z43)</f>
        <v>680</v>
      </c>
      <c r="AD19" s="310">
        <f>SUM('PLAN Veic'!AA43:AD43)</f>
        <v>827</v>
      </c>
      <c r="AE19" s="310">
        <f>SUM('PLAN Veic'!AE43:AH43)</f>
        <v>775</v>
      </c>
      <c r="AF19" s="316">
        <f t="shared" si="5"/>
        <v>2998</v>
      </c>
      <c r="AG19" s="309">
        <f>SUM('PLAN Veic'!AI43:AL43)</f>
        <v>174</v>
      </c>
      <c r="AH19" s="310">
        <f>SUM('PLAN Veic'!AM43:AP43)</f>
        <v>304</v>
      </c>
      <c r="AI19" s="310">
        <f>SUM('PLAN Veic'!AQ43:AT43)</f>
        <v>320</v>
      </c>
      <c r="AJ19" s="310">
        <f>SUM('PLAN Veic'!AU43:AX43)</f>
        <v>447</v>
      </c>
      <c r="AK19" s="316">
        <f t="shared" si="6"/>
        <v>1245</v>
      </c>
      <c r="AL19" s="309">
        <f>SUM('PLAN Veic'!AY43:BB43)</f>
        <v>321</v>
      </c>
      <c r="AM19" s="310">
        <f>SUM('PLAN Veic'!BC43:BF43)</f>
        <v>415</v>
      </c>
      <c r="AN19" s="310">
        <f>SUM('PLAN Veic'!BG43:BJ43)</f>
        <v>498</v>
      </c>
      <c r="AO19" s="310">
        <f>SUM('PLAN Veic'!BK43:BN43)</f>
        <v>454</v>
      </c>
      <c r="AP19" s="316">
        <f t="shared" si="7"/>
        <v>1688</v>
      </c>
    </row>
    <row r="20" spans="1:42" x14ac:dyDescent="0.2">
      <c r="A20" s="73">
        <v>0.29166666666666669</v>
      </c>
      <c r="B20" s="74">
        <v>0.33333333333333298</v>
      </c>
      <c r="C20" s="311">
        <f>SUM('PLAN Veic'!C16:F16)</f>
        <v>142</v>
      </c>
      <c r="D20" s="12">
        <f>SUM('PLAN Veic'!G16:J16)</f>
        <v>158</v>
      </c>
      <c r="E20" s="12">
        <f>SUM('PLAN Veic'!K16:N16)</f>
        <v>134</v>
      </c>
      <c r="F20" s="12">
        <f>SUM('PLAN Veic'!O16:R16)</f>
        <v>163</v>
      </c>
      <c r="G20" s="315">
        <f t="shared" si="0"/>
        <v>597</v>
      </c>
      <c r="H20" s="311">
        <f>SUM('PLAN Veic'!S16:V16)</f>
        <v>231</v>
      </c>
      <c r="I20" s="12">
        <f>SUM('PLAN Veic'!W16:Z16)</f>
        <v>231</v>
      </c>
      <c r="J20" s="12">
        <f>SUM('PLAN Veic'!AA16:AD16)</f>
        <v>302</v>
      </c>
      <c r="K20" s="12">
        <f>SUM('PLAN Veic'!AE16:AH16)</f>
        <v>260</v>
      </c>
      <c r="L20" s="315">
        <f t="shared" si="1"/>
        <v>1024</v>
      </c>
      <c r="M20" s="311">
        <f>SUM('PLAN Veic'!AI16:AL16)</f>
        <v>7</v>
      </c>
      <c r="N20" s="12">
        <f>SUM('PLAN Veic'!AM16:AP16)</f>
        <v>3</v>
      </c>
      <c r="O20" s="12">
        <f>SUM('PLAN Veic'!AQ16:AT16)</f>
        <v>11</v>
      </c>
      <c r="P20" s="12">
        <f>SUM('PLAN Veic'!AU16:AX16)</f>
        <v>6</v>
      </c>
      <c r="Q20" s="315">
        <f t="shared" si="2"/>
        <v>27</v>
      </c>
      <c r="R20" s="311">
        <f>SUM('PLAN Veic'!AY16:BB16)</f>
        <v>1001</v>
      </c>
      <c r="S20" s="12">
        <f>SUM('PLAN Veic'!BC16:BF16)</f>
        <v>1133</v>
      </c>
      <c r="T20" s="12">
        <f>SUM('PLAN Veic'!BG16:BJ16)</f>
        <v>1013</v>
      </c>
      <c r="U20" s="12">
        <f>SUM('PLAN Veic'!BK16:BN16)</f>
        <v>995</v>
      </c>
      <c r="V20" s="315">
        <f t="shared" si="3"/>
        <v>4142</v>
      </c>
      <c r="W20" s="311">
        <f>SUM('PLAN Veic'!C44:F44)</f>
        <v>866</v>
      </c>
      <c r="X20" s="12">
        <f>SUM('PLAN Veic'!G44:J44)</f>
        <v>978</v>
      </c>
      <c r="Y20" s="12">
        <f>SUM('PLAN Veic'!K44:N44)</f>
        <v>890</v>
      </c>
      <c r="Z20" s="12">
        <f>SUM('PLAN Veic'!O44:R44)</f>
        <v>838</v>
      </c>
      <c r="AA20" s="315">
        <f t="shared" si="4"/>
        <v>3572</v>
      </c>
      <c r="AB20" s="311">
        <f>SUM('PLAN Veic'!S44:V44)</f>
        <v>761</v>
      </c>
      <c r="AC20" s="12">
        <f>SUM('PLAN Veic'!W44:Z44)</f>
        <v>901</v>
      </c>
      <c r="AD20" s="12">
        <f>SUM('PLAN Veic'!AA44:AD44)</f>
        <v>762</v>
      </c>
      <c r="AE20" s="12">
        <f>SUM('PLAN Veic'!AE44:AH44)</f>
        <v>798</v>
      </c>
      <c r="AF20" s="315">
        <f t="shared" si="5"/>
        <v>3222</v>
      </c>
      <c r="AG20" s="311">
        <f>SUM('PLAN Veic'!AI44:AL44)</f>
        <v>471</v>
      </c>
      <c r="AH20" s="12">
        <f>SUM('PLAN Veic'!AM44:AP44)</f>
        <v>463</v>
      </c>
      <c r="AI20" s="12">
        <f>SUM('PLAN Veic'!AQ44:AT44)</f>
        <v>553</v>
      </c>
      <c r="AJ20" s="12">
        <f>SUM('PLAN Veic'!AU44:AX44)</f>
        <v>457</v>
      </c>
      <c r="AK20" s="315">
        <f t="shared" si="6"/>
        <v>1944</v>
      </c>
      <c r="AL20" s="311">
        <f>SUM('PLAN Veic'!AY44:BB44)</f>
        <v>383</v>
      </c>
      <c r="AM20" s="12">
        <f>SUM('PLAN Veic'!BC44:BF44)</f>
        <v>511</v>
      </c>
      <c r="AN20" s="12">
        <f>SUM('PLAN Veic'!BG44:BJ44)</f>
        <v>402</v>
      </c>
      <c r="AO20" s="12">
        <f>SUM('PLAN Veic'!BK44:BN44)</f>
        <v>443</v>
      </c>
      <c r="AP20" s="315">
        <f t="shared" si="7"/>
        <v>1739</v>
      </c>
    </row>
    <row r="21" spans="1:42" x14ac:dyDescent="0.2">
      <c r="A21" s="94">
        <v>0.33333333333333331</v>
      </c>
      <c r="B21" s="95">
        <v>0.375</v>
      </c>
      <c r="C21" s="309">
        <f>SUM('PLAN Veic'!C17:F17)</f>
        <v>118</v>
      </c>
      <c r="D21" s="310">
        <f>SUM('PLAN Veic'!G17:J17)</f>
        <v>131</v>
      </c>
      <c r="E21" s="310">
        <f>SUM('PLAN Veic'!K17:N17)</f>
        <v>122</v>
      </c>
      <c r="F21" s="310">
        <f>SUM('PLAN Veic'!O17:R17)</f>
        <v>91</v>
      </c>
      <c r="G21" s="316">
        <f t="shared" si="0"/>
        <v>462</v>
      </c>
      <c r="H21" s="309">
        <f>SUM('PLAN Veic'!S17:V17)</f>
        <v>252</v>
      </c>
      <c r="I21" s="310">
        <f>SUM('PLAN Veic'!W17:Z17)</f>
        <v>217</v>
      </c>
      <c r="J21" s="310">
        <f>SUM('PLAN Veic'!AA17:AD17)</f>
        <v>244</v>
      </c>
      <c r="K21" s="310">
        <f>SUM('PLAN Veic'!AE17:AH17)</f>
        <v>291</v>
      </c>
      <c r="L21" s="316">
        <f t="shared" si="1"/>
        <v>1004</v>
      </c>
      <c r="M21" s="309">
        <f>SUM('PLAN Veic'!AI17:AL17)</f>
        <v>2</v>
      </c>
      <c r="N21" s="310">
        <f>SUM('PLAN Veic'!AM17:AP17)</f>
        <v>4</v>
      </c>
      <c r="O21" s="310">
        <f>SUM('PLAN Veic'!AQ17:AT17)</f>
        <v>3</v>
      </c>
      <c r="P21" s="310">
        <f>SUM('PLAN Veic'!AU17:AX17)</f>
        <v>5</v>
      </c>
      <c r="Q21" s="316">
        <f t="shared" si="2"/>
        <v>14</v>
      </c>
      <c r="R21" s="309">
        <f>SUM('PLAN Veic'!AY17:BB17)</f>
        <v>828</v>
      </c>
      <c r="S21" s="310">
        <f>SUM('PLAN Veic'!BC17:BF17)</f>
        <v>943</v>
      </c>
      <c r="T21" s="310">
        <f>SUM('PLAN Veic'!BG17:BJ17)</f>
        <v>956</v>
      </c>
      <c r="U21" s="310">
        <f>SUM('PLAN Veic'!BK17:BN17)</f>
        <v>813</v>
      </c>
      <c r="V21" s="316">
        <f t="shared" si="3"/>
        <v>3540</v>
      </c>
      <c r="W21" s="309">
        <f>SUM('PLAN Veic'!C45:F45)</f>
        <v>712</v>
      </c>
      <c r="X21" s="310">
        <f>SUM('PLAN Veic'!G45:J45)</f>
        <v>816</v>
      </c>
      <c r="Y21" s="310">
        <f>SUM('PLAN Veic'!K45:N45)</f>
        <v>837</v>
      </c>
      <c r="Z21" s="310">
        <f>SUM('PLAN Veic'!O45:R45)</f>
        <v>727</v>
      </c>
      <c r="AA21" s="316">
        <f t="shared" si="4"/>
        <v>3092</v>
      </c>
      <c r="AB21" s="309">
        <f>SUM('PLAN Veic'!S45:V45)</f>
        <v>642</v>
      </c>
      <c r="AC21" s="310">
        <f>SUM('PLAN Veic'!W45:Z45)</f>
        <v>720</v>
      </c>
      <c r="AD21" s="310">
        <f>SUM('PLAN Veic'!AA45:AD45)</f>
        <v>715</v>
      </c>
      <c r="AE21" s="310">
        <f>SUM('PLAN Veic'!AE45:AH45)</f>
        <v>595</v>
      </c>
      <c r="AF21" s="316">
        <f t="shared" si="5"/>
        <v>2672</v>
      </c>
      <c r="AG21" s="309">
        <f>SUM('PLAN Veic'!AI45:AL45)</f>
        <v>438</v>
      </c>
      <c r="AH21" s="310">
        <f>SUM('PLAN Veic'!AM45:AP45)</f>
        <v>440</v>
      </c>
      <c r="AI21" s="310">
        <f>SUM('PLAN Veic'!AQ45:AT45)</f>
        <v>485</v>
      </c>
      <c r="AJ21" s="310">
        <f>SUM('PLAN Veic'!AU45:AX45)</f>
        <v>509</v>
      </c>
      <c r="AK21" s="316">
        <f t="shared" si="6"/>
        <v>1872</v>
      </c>
      <c r="AL21" s="309">
        <f>SUM('PLAN Veic'!AY45:BB45)</f>
        <v>344</v>
      </c>
      <c r="AM21" s="310">
        <f>SUM('PLAN Veic'!BC45:BF45)</f>
        <v>362</v>
      </c>
      <c r="AN21" s="310">
        <f>SUM('PLAN Veic'!BG45:BJ45)</f>
        <v>474</v>
      </c>
      <c r="AO21" s="310">
        <f>SUM('PLAN Veic'!BK45:BN45)</f>
        <v>494</v>
      </c>
      <c r="AP21" s="316">
        <f t="shared" si="7"/>
        <v>1674</v>
      </c>
    </row>
    <row r="22" spans="1:42" x14ac:dyDescent="0.2">
      <c r="A22" s="73">
        <v>0.375</v>
      </c>
      <c r="B22" s="74">
        <v>0.41666666666666602</v>
      </c>
      <c r="C22" s="311">
        <f>SUM('PLAN Veic'!C18:F18)</f>
        <v>115</v>
      </c>
      <c r="D22" s="12">
        <f>SUM('PLAN Veic'!G18:J18)</f>
        <v>103</v>
      </c>
      <c r="E22" s="12">
        <f>SUM('PLAN Veic'!K18:N18)</f>
        <v>101</v>
      </c>
      <c r="F22" s="12">
        <f>SUM('PLAN Veic'!O18:R18)</f>
        <v>104</v>
      </c>
      <c r="G22" s="315">
        <f t="shared" si="0"/>
        <v>423</v>
      </c>
      <c r="H22" s="311">
        <f>SUM('PLAN Veic'!S18:V18)</f>
        <v>269</v>
      </c>
      <c r="I22" s="12">
        <f>SUM('PLAN Veic'!W18:Z18)</f>
        <v>214</v>
      </c>
      <c r="J22" s="12">
        <f>SUM('PLAN Veic'!AA18:AD18)</f>
        <v>242</v>
      </c>
      <c r="K22" s="12">
        <f>SUM('PLAN Veic'!AE18:AH18)</f>
        <v>212</v>
      </c>
      <c r="L22" s="315">
        <f t="shared" si="1"/>
        <v>937</v>
      </c>
      <c r="M22" s="311">
        <f>SUM('PLAN Veic'!AI18:AL18)</f>
        <v>5</v>
      </c>
      <c r="N22" s="12">
        <f>SUM('PLAN Veic'!AM18:AP18)</f>
        <v>4</v>
      </c>
      <c r="O22" s="12">
        <f>SUM('PLAN Veic'!AQ18:AT18)</f>
        <v>4</v>
      </c>
      <c r="P22" s="12">
        <f>SUM('PLAN Veic'!AU18:AX18)</f>
        <v>2</v>
      </c>
      <c r="Q22" s="315">
        <f t="shared" si="2"/>
        <v>15</v>
      </c>
      <c r="R22" s="311">
        <f>SUM('PLAN Veic'!AY18:BB18)</f>
        <v>850</v>
      </c>
      <c r="S22" s="12">
        <f>SUM('PLAN Veic'!BC18:BF18)</f>
        <v>810</v>
      </c>
      <c r="T22" s="12">
        <f>SUM('PLAN Veic'!BG18:BJ18)</f>
        <v>857</v>
      </c>
      <c r="U22" s="12">
        <f>SUM('PLAN Veic'!BK18:BN18)</f>
        <v>861</v>
      </c>
      <c r="V22" s="315">
        <f t="shared" si="3"/>
        <v>3378</v>
      </c>
      <c r="W22" s="311">
        <f>SUM('PLAN Veic'!C46:F46)</f>
        <v>740</v>
      </c>
      <c r="X22" s="12">
        <f>SUM('PLAN Veic'!G46:J46)</f>
        <v>711</v>
      </c>
      <c r="Y22" s="12">
        <f>SUM('PLAN Veic'!K46:N46)</f>
        <v>760</v>
      </c>
      <c r="Z22" s="12">
        <f>SUM('PLAN Veic'!O46:R46)</f>
        <v>759</v>
      </c>
      <c r="AA22" s="315">
        <f t="shared" si="4"/>
        <v>2970</v>
      </c>
      <c r="AB22" s="311">
        <f>SUM('PLAN Veic'!S46:V46)</f>
        <v>636</v>
      </c>
      <c r="AC22" s="12">
        <f>SUM('PLAN Veic'!W46:Z46)</f>
        <v>588</v>
      </c>
      <c r="AD22" s="12">
        <f>SUM('PLAN Veic'!AA46:AD46)</f>
        <v>615</v>
      </c>
      <c r="AE22" s="12">
        <f>SUM('PLAN Veic'!AE46:AH46)</f>
        <v>593</v>
      </c>
      <c r="AF22" s="315">
        <f t="shared" si="5"/>
        <v>2432</v>
      </c>
      <c r="AG22" s="311">
        <f>SUM('PLAN Veic'!AI46:AL46)</f>
        <v>483</v>
      </c>
      <c r="AH22" s="12">
        <f>SUM('PLAN Veic'!AM46:AP46)</f>
        <v>436</v>
      </c>
      <c r="AI22" s="12">
        <f>SUM('PLAN Veic'!AQ46:AT46)</f>
        <v>484</v>
      </c>
      <c r="AJ22" s="12">
        <f>SUM('PLAN Veic'!AU46:AX46)</f>
        <v>480</v>
      </c>
      <c r="AK22" s="315">
        <f t="shared" si="6"/>
        <v>1883</v>
      </c>
      <c r="AL22" s="311">
        <f>SUM('PLAN Veic'!AY46:BB46)</f>
        <v>469</v>
      </c>
      <c r="AM22" s="12">
        <f>SUM('PLAN Veic'!BC46:BF46)</f>
        <v>444</v>
      </c>
      <c r="AN22" s="12">
        <f>SUM('PLAN Veic'!BG46:BJ46)</f>
        <v>452</v>
      </c>
      <c r="AO22" s="12">
        <f>SUM('PLAN Veic'!BK46:BN46)</f>
        <v>468</v>
      </c>
      <c r="AP22" s="315">
        <f t="shared" si="7"/>
        <v>1833</v>
      </c>
    </row>
    <row r="23" spans="1:42" x14ac:dyDescent="0.2">
      <c r="A23" s="94">
        <v>0.41666666666666669</v>
      </c>
      <c r="B23" s="95">
        <v>0.45833333333333298</v>
      </c>
      <c r="C23" s="309">
        <f>SUM('PLAN Veic'!C19:F19)</f>
        <v>95</v>
      </c>
      <c r="D23" s="310">
        <f>SUM('PLAN Veic'!G19:J19)</f>
        <v>105</v>
      </c>
      <c r="E23" s="310">
        <f>SUM('PLAN Veic'!K19:N19)</f>
        <v>102</v>
      </c>
      <c r="F23" s="310">
        <f>SUM('PLAN Veic'!O19:R19)</f>
        <v>107</v>
      </c>
      <c r="G23" s="316">
        <f t="shared" si="0"/>
        <v>409</v>
      </c>
      <c r="H23" s="309">
        <f>SUM('PLAN Veic'!S19:V19)</f>
        <v>241</v>
      </c>
      <c r="I23" s="310">
        <f>SUM('PLAN Veic'!W19:Z19)</f>
        <v>218</v>
      </c>
      <c r="J23" s="310">
        <f>SUM('PLAN Veic'!AA19:AD19)</f>
        <v>236</v>
      </c>
      <c r="K23" s="310">
        <f>SUM('PLAN Veic'!AE19:AH19)</f>
        <v>208</v>
      </c>
      <c r="L23" s="316">
        <f t="shared" si="1"/>
        <v>903</v>
      </c>
      <c r="M23" s="309">
        <f>SUM('PLAN Veic'!AI19:AL19)</f>
        <v>4</v>
      </c>
      <c r="N23" s="310">
        <f>SUM('PLAN Veic'!AM19:AP19)</f>
        <v>4</v>
      </c>
      <c r="O23" s="310">
        <f>SUM('PLAN Veic'!AQ19:AT19)</f>
        <v>13</v>
      </c>
      <c r="P23" s="310">
        <f>SUM('PLAN Veic'!AU19:AX19)</f>
        <v>4</v>
      </c>
      <c r="Q23" s="316">
        <f t="shared" si="2"/>
        <v>25</v>
      </c>
      <c r="R23" s="309">
        <f>SUM('PLAN Veic'!AY19:BB19)</f>
        <v>776</v>
      </c>
      <c r="S23" s="310">
        <f>SUM('PLAN Veic'!BC19:BF19)</f>
        <v>816</v>
      </c>
      <c r="T23" s="310">
        <f>SUM('PLAN Veic'!BG19:BJ19)</f>
        <v>710</v>
      </c>
      <c r="U23" s="310">
        <f>SUM('PLAN Veic'!BK19:BN19)</f>
        <v>784</v>
      </c>
      <c r="V23" s="316">
        <f t="shared" si="3"/>
        <v>3086</v>
      </c>
      <c r="W23" s="309">
        <f>SUM('PLAN Veic'!C47:F47)</f>
        <v>685</v>
      </c>
      <c r="X23" s="310">
        <f>SUM('PLAN Veic'!G47:J47)</f>
        <v>716</v>
      </c>
      <c r="Y23" s="310">
        <f>SUM('PLAN Veic'!K47:N47)</f>
        <v>621</v>
      </c>
      <c r="Z23" s="310">
        <f>SUM('PLAN Veic'!O47:R47)</f>
        <v>681</v>
      </c>
      <c r="AA23" s="316">
        <f t="shared" si="4"/>
        <v>2703</v>
      </c>
      <c r="AB23" s="309">
        <f>SUM('PLAN Veic'!S47:V47)</f>
        <v>491</v>
      </c>
      <c r="AC23" s="310">
        <f>SUM('PLAN Veic'!W47:Z47)</f>
        <v>618</v>
      </c>
      <c r="AD23" s="310">
        <f>SUM('PLAN Veic'!AA47:AD47)</f>
        <v>477</v>
      </c>
      <c r="AE23" s="310">
        <f>SUM('PLAN Veic'!AE47:AH47)</f>
        <v>635</v>
      </c>
      <c r="AF23" s="316">
        <f t="shared" si="5"/>
        <v>2221</v>
      </c>
      <c r="AG23" s="309">
        <f>SUM('PLAN Veic'!AI47:AL47)</f>
        <v>526</v>
      </c>
      <c r="AH23" s="310">
        <f>SUM('PLAN Veic'!AM47:AP47)</f>
        <v>416</v>
      </c>
      <c r="AI23" s="310">
        <f>SUM('PLAN Veic'!AQ47:AT47)</f>
        <v>469</v>
      </c>
      <c r="AJ23" s="310">
        <f>SUM('PLAN Veic'!AU47:AX47)</f>
        <v>357</v>
      </c>
      <c r="AK23" s="316">
        <f t="shared" si="6"/>
        <v>1768</v>
      </c>
      <c r="AL23" s="309">
        <f>SUM('PLAN Veic'!AY47:BB47)</f>
        <v>471</v>
      </c>
      <c r="AM23" s="310">
        <f>SUM('PLAN Veic'!BC47:BF47)</f>
        <v>534</v>
      </c>
      <c r="AN23" s="310">
        <f>SUM('PLAN Veic'!BG47:BJ47)</f>
        <v>563</v>
      </c>
      <c r="AO23" s="310">
        <f>SUM('PLAN Veic'!BK47:BN47)</f>
        <v>609</v>
      </c>
      <c r="AP23" s="316">
        <f t="shared" si="7"/>
        <v>2177</v>
      </c>
    </row>
    <row r="24" spans="1:42" x14ac:dyDescent="0.2">
      <c r="A24" s="73">
        <v>0.45833333333333331</v>
      </c>
      <c r="B24" s="74">
        <v>0.5</v>
      </c>
      <c r="C24" s="311">
        <f>SUM('PLAN Veic'!C20:F20)</f>
        <v>85</v>
      </c>
      <c r="D24" s="12">
        <f>SUM('PLAN Veic'!G20:J20)</f>
        <v>81</v>
      </c>
      <c r="E24" s="12">
        <f>SUM('PLAN Veic'!K20:N20)</f>
        <v>104</v>
      </c>
      <c r="F24" s="12">
        <f>SUM('PLAN Veic'!O20:R20)</f>
        <v>113</v>
      </c>
      <c r="G24" s="315">
        <f t="shared" si="0"/>
        <v>383</v>
      </c>
      <c r="H24" s="311">
        <f>SUM('PLAN Veic'!S20:V20)</f>
        <v>218</v>
      </c>
      <c r="I24" s="12">
        <f>SUM('PLAN Veic'!W20:Z20)</f>
        <v>211</v>
      </c>
      <c r="J24" s="12">
        <f>SUM('PLAN Veic'!AA20:AD20)</f>
        <v>236</v>
      </c>
      <c r="K24" s="12">
        <f>SUM('PLAN Veic'!AE20:AH20)</f>
        <v>238</v>
      </c>
      <c r="L24" s="315">
        <f t="shared" si="1"/>
        <v>903</v>
      </c>
      <c r="M24" s="311">
        <f>SUM('PLAN Veic'!AI20:AL20)</f>
        <v>3</v>
      </c>
      <c r="N24" s="12">
        <f>SUM('PLAN Veic'!AM20:AP20)</f>
        <v>3</v>
      </c>
      <c r="O24" s="12">
        <f>SUM('PLAN Veic'!AQ20:AT20)</f>
        <v>7</v>
      </c>
      <c r="P24" s="12">
        <f>SUM('PLAN Veic'!AU20:AX20)</f>
        <v>9</v>
      </c>
      <c r="Q24" s="315">
        <f t="shared" si="2"/>
        <v>22</v>
      </c>
      <c r="R24" s="311">
        <f>SUM('PLAN Veic'!AY20:BB20)</f>
        <v>771</v>
      </c>
      <c r="S24" s="12">
        <f>SUM('PLAN Veic'!BC20:BF20)</f>
        <v>771</v>
      </c>
      <c r="T24" s="12">
        <f>SUM('PLAN Veic'!BG20:BJ20)</f>
        <v>794</v>
      </c>
      <c r="U24" s="12">
        <f>SUM('PLAN Veic'!BK20:BN20)</f>
        <v>711</v>
      </c>
      <c r="V24" s="315">
        <f t="shared" si="3"/>
        <v>3047</v>
      </c>
      <c r="W24" s="311">
        <f>SUM('PLAN Veic'!C48:F48)</f>
        <v>689</v>
      </c>
      <c r="X24" s="12">
        <f>SUM('PLAN Veic'!G48:J48)</f>
        <v>693</v>
      </c>
      <c r="Y24" s="12">
        <f>SUM('PLAN Veic'!K48:N48)</f>
        <v>697</v>
      </c>
      <c r="Z24" s="12">
        <f>SUM('PLAN Veic'!O48:R48)</f>
        <v>607</v>
      </c>
      <c r="AA24" s="315">
        <f t="shared" si="4"/>
        <v>2686</v>
      </c>
      <c r="AB24" s="311">
        <f>SUM('PLAN Veic'!S48:V48)</f>
        <v>539</v>
      </c>
      <c r="AC24" s="12">
        <f>SUM('PLAN Veic'!W48:Z48)</f>
        <v>566</v>
      </c>
      <c r="AD24" s="12">
        <f>SUM('PLAN Veic'!AA48:AD48)</f>
        <v>568</v>
      </c>
      <c r="AE24" s="12">
        <f>SUM('PLAN Veic'!AE48:AH48)</f>
        <v>479</v>
      </c>
      <c r="AF24" s="315">
        <f t="shared" si="5"/>
        <v>2152</v>
      </c>
      <c r="AG24" s="311">
        <f>SUM('PLAN Veic'!AI48:AL48)</f>
        <v>450</v>
      </c>
      <c r="AH24" s="12">
        <f>SUM('PLAN Veic'!AM48:AP48)</f>
        <v>416</v>
      </c>
      <c r="AI24" s="12">
        <f>SUM('PLAN Veic'!AQ48:AT48)</f>
        <v>462</v>
      </c>
      <c r="AJ24" s="12">
        <f>SUM('PLAN Veic'!AU48:AX48)</f>
        <v>470</v>
      </c>
      <c r="AK24" s="315">
        <f t="shared" si="6"/>
        <v>1798</v>
      </c>
      <c r="AL24" s="311">
        <f>SUM('PLAN Veic'!AY48:BB48)</f>
        <v>512</v>
      </c>
      <c r="AM24" s="12">
        <f>SUM('PLAN Veic'!BC48:BF48)</f>
        <v>618</v>
      </c>
      <c r="AN24" s="12">
        <f>SUM('PLAN Veic'!BG48:BJ48)</f>
        <v>480</v>
      </c>
      <c r="AO24" s="12">
        <f>SUM('PLAN Veic'!BK48:BN48)</f>
        <v>500</v>
      </c>
      <c r="AP24" s="315">
        <f t="shared" si="7"/>
        <v>2110</v>
      </c>
    </row>
    <row r="25" spans="1:42" x14ac:dyDescent="0.2">
      <c r="A25" s="94">
        <v>0.5</v>
      </c>
      <c r="B25" s="95">
        <v>0.54166666666666663</v>
      </c>
      <c r="C25" s="309">
        <f>SUM('PLAN Veic'!C21:F21)</f>
        <v>118</v>
      </c>
      <c r="D25" s="310">
        <f>SUM('PLAN Veic'!G21:J21)</f>
        <v>124</v>
      </c>
      <c r="E25" s="310">
        <f>SUM('PLAN Veic'!K21:N21)</f>
        <v>114</v>
      </c>
      <c r="F25" s="310">
        <f>SUM('PLAN Veic'!O21:R21)</f>
        <v>85</v>
      </c>
      <c r="G25" s="316">
        <f t="shared" si="0"/>
        <v>441</v>
      </c>
      <c r="H25" s="309">
        <f>SUM('PLAN Veic'!S21:V21)</f>
        <v>224</v>
      </c>
      <c r="I25" s="310">
        <f>SUM('PLAN Veic'!W21:Z21)</f>
        <v>249</v>
      </c>
      <c r="J25" s="310">
        <f>SUM('PLAN Veic'!AA21:AD21)</f>
        <v>232</v>
      </c>
      <c r="K25" s="310">
        <f>SUM('PLAN Veic'!AE21:AH21)</f>
        <v>217</v>
      </c>
      <c r="L25" s="316">
        <f t="shared" si="1"/>
        <v>922</v>
      </c>
      <c r="M25" s="309">
        <f>SUM('PLAN Veic'!AI21:AL21)</f>
        <v>4</v>
      </c>
      <c r="N25" s="310">
        <f>SUM('PLAN Veic'!AM21:AP21)</f>
        <v>12</v>
      </c>
      <c r="O25" s="310">
        <f>SUM('PLAN Veic'!AQ21:AT21)</f>
        <v>8</v>
      </c>
      <c r="P25" s="310">
        <f>SUM('PLAN Veic'!AU21:AX21)</f>
        <v>8</v>
      </c>
      <c r="Q25" s="316">
        <f t="shared" si="2"/>
        <v>32</v>
      </c>
      <c r="R25" s="309">
        <f>SUM('PLAN Veic'!AY21:BB21)</f>
        <v>790</v>
      </c>
      <c r="S25" s="310">
        <f>SUM('PLAN Veic'!BC21:BF21)</f>
        <v>720</v>
      </c>
      <c r="T25" s="310">
        <f>SUM('PLAN Veic'!BG21:BJ21)</f>
        <v>726</v>
      </c>
      <c r="U25" s="310">
        <f>SUM('PLAN Veic'!BK21:BN21)</f>
        <v>706</v>
      </c>
      <c r="V25" s="316">
        <f t="shared" si="3"/>
        <v>2942</v>
      </c>
      <c r="W25" s="309">
        <f>SUM('PLAN Veic'!C49:F49)</f>
        <v>676</v>
      </c>
      <c r="X25" s="310">
        <f>SUM('PLAN Veic'!G49:J49)</f>
        <v>608</v>
      </c>
      <c r="Y25" s="310">
        <f>SUM('PLAN Veic'!K49:N49)</f>
        <v>620</v>
      </c>
      <c r="Z25" s="310">
        <f>SUM('PLAN Veic'!O49:R49)</f>
        <v>629</v>
      </c>
      <c r="AA25" s="316">
        <f t="shared" si="4"/>
        <v>2533</v>
      </c>
      <c r="AB25" s="309">
        <f>SUM('PLAN Veic'!S49:V49)</f>
        <v>565</v>
      </c>
      <c r="AC25" s="310">
        <f>SUM('PLAN Veic'!W49:Z49)</f>
        <v>461</v>
      </c>
      <c r="AD25" s="310">
        <f>SUM('PLAN Veic'!AA49:AD49)</f>
        <v>510</v>
      </c>
      <c r="AE25" s="310">
        <f>SUM('PLAN Veic'!AE49:AH49)</f>
        <v>497</v>
      </c>
      <c r="AF25" s="316">
        <f t="shared" si="5"/>
        <v>2033</v>
      </c>
      <c r="AG25" s="309">
        <f>SUM('PLAN Veic'!AI49:AL49)</f>
        <v>449</v>
      </c>
      <c r="AH25" s="310">
        <f>SUM('PLAN Veic'!AM49:AP49)</f>
        <v>508</v>
      </c>
      <c r="AI25" s="310">
        <f>SUM('PLAN Veic'!AQ49:AT49)</f>
        <v>448</v>
      </c>
      <c r="AJ25" s="310">
        <f>SUM('PLAN Veic'!AU49:AX49)</f>
        <v>426</v>
      </c>
      <c r="AK25" s="316">
        <f t="shared" si="6"/>
        <v>1831</v>
      </c>
      <c r="AL25" s="309">
        <f>SUM('PLAN Veic'!AY49:BB49)</f>
        <v>620</v>
      </c>
      <c r="AM25" s="310">
        <f>SUM('PLAN Veic'!BC49:BF49)</f>
        <v>557</v>
      </c>
      <c r="AN25" s="310">
        <f>SUM('PLAN Veic'!BG49:BJ49)</f>
        <v>589</v>
      </c>
      <c r="AO25" s="310">
        <f>SUM('PLAN Veic'!BK49:BN49)</f>
        <v>534</v>
      </c>
      <c r="AP25" s="316">
        <f t="shared" si="7"/>
        <v>2300</v>
      </c>
    </row>
    <row r="26" spans="1:42" x14ac:dyDescent="0.2">
      <c r="A26" s="73">
        <v>0.54166666666666663</v>
      </c>
      <c r="B26" s="74">
        <v>0.58333333333333337</v>
      </c>
      <c r="C26" s="311">
        <f>SUM('PLAN Veic'!C22:F22)</f>
        <v>93</v>
      </c>
      <c r="D26" s="12">
        <f>SUM('PLAN Veic'!G22:J22)</f>
        <v>107</v>
      </c>
      <c r="E26" s="12">
        <f>SUM('PLAN Veic'!K22:N22)</f>
        <v>82</v>
      </c>
      <c r="F26" s="12">
        <f>SUM('PLAN Veic'!O22:R22)</f>
        <v>96</v>
      </c>
      <c r="G26" s="315">
        <f t="shared" si="0"/>
        <v>378</v>
      </c>
      <c r="H26" s="311">
        <f>SUM('PLAN Veic'!S22:V22)</f>
        <v>280</v>
      </c>
      <c r="I26" s="12">
        <f>SUM('PLAN Veic'!W22:Z22)</f>
        <v>234</v>
      </c>
      <c r="J26" s="12">
        <f>SUM('PLAN Veic'!AA22:AD22)</f>
        <v>250</v>
      </c>
      <c r="K26" s="12">
        <f>SUM('PLAN Veic'!AE22:AH22)</f>
        <v>242</v>
      </c>
      <c r="L26" s="315">
        <f t="shared" si="1"/>
        <v>1006</v>
      </c>
      <c r="M26" s="311">
        <f>SUM('PLAN Veic'!AI22:AL22)</f>
        <v>4</v>
      </c>
      <c r="N26" s="12">
        <f>SUM('PLAN Veic'!AM22:AP22)</f>
        <v>6</v>
      </c>
      <c r="O26" s="12">
        <f>SUM('PLAN Veic'!AQ22:AT22)</f>
        <v>3</v>
      </c>
      <c r="P26" s="12">
        <f>SUM('PLAN Veic'!AU22:AX22)</f>
        <v>10</v>
      </c>
      <c r="Q26" s="315">
        <f t="shared" si="2"/>
        <v>23</v>
      </c>
      <c r="R26" s="311">
        <f>SUM('PLAN Veic'!AY22:BB22)</f>
        <v>696</v>
      </c>
      <c r="S26" s="12">
        <f>SUM('PLAN Veic'!BC22:BF22)</f>
        <v>759</v>
      </c>
      <c r="T26" s="12">
        <f>SUM('PLAN Veic'!BG22:BJ22)</f>
        <v>756</v>
      </c>
      <c r="U26" s="12">
        <f>SUM('PLAN Veic'!BK22:BN22)</f>
        <v>751</v>
      </c>
      <c r="V26" s="315">
        <f t="shared" si="3"/>
        <v>2962</v>
      </c>
      <c r="W26" s="311">
        <f>SUM('PLAN Veic'!C50:F50)</f>
        <v>608</v>
      </c>
      <c r="X26" s="12">
        <f>SUM('PLAN Veic'!G50:J50)</f>
        <v>658</v>
      </c>
      <c r="Y26" s="12">
        <f>SUM('PLAN Veic'!K50:N50)</f>
        <v>677</v>
      </c>
      <c r="Z26" s="12">
        <f>SUM('PLAN Veic'!O50:R50)</f>
        <v>665</v>
      </c>
      <c r="AA26" s="315">
        <f t="shared" si="4"/>
        <v>2608</v>
      </c>
      <c r="AB26" s="311">
        <f>SUM('PLAN Veic'!S50:V50)</f>
        <v>498</v>
      </c>
      <c r="AC26" s="12">
        <f>SUM('PLAN Veic'!W50:Z50)</f>
        <v>549</v>
      </c>
      <c r="AD26" s="12">
        <f>SUM('PLAN Veic'!AA50:AD50)</f>
        <v>534</v>
      </c>
      <c r="AE26" s="12">
        <f>SUM('PLAN Veic'!AE50:AH50)</f>
        <v>548</v>
      </c>
      <c r="AF26" s="315">
        <f t="shared" si="5"/>
        <v>2129</v>
      </c>
      <c r="AG26" s="311">
        <f>SUM('PLAN Veic'!AI50:AL50)</f>
        <v>478</v>
      </c>
      <c r="AH26" s="12">
        <f>SUM('PLAN Veic'!AM50:AP50)</f>
        <v>444</v>
      </c>
      <c r="AI26" s="12">
        <f>SUM('PLAN Veic'!AQ50:AT50)</f>
        <v>472</v>
      </c>
      <c r="AJ26" s="12">
        <f>SUM('PLAN Veic'!AU50:AX50)</f>
        <v>445</v>
      </c>
      <c r="AK26" s="315">
        <f t="shared" si="6"/>
        <v>1839</v>
      </c>
      <c r="AL26" s="311">
        <f>SUM('PLAN Veic'!AY50:BB50)</f>
        <v>506</v>
      </c>
      <c r="AM26" s="12">
        <f>SUM('PLAN Veic'!BC50:BF50)</f>
        <v>566</v>
      </c>
      <c r="AN26" s="12">
        <f>SUM('PLAN Veic'!BG50:BJ50)</f>
        <v>557</v>
      </c>
      <c r="AO26" s="12">
        <f>SUM('PLAN Veic'!BK50:BN50)</f>
        <v>717</v>
      </c>
      <c r="AP26" s="315">
        <f t="shared" si="7"/>
        <v>2346</v>
      </c>
    </row>
    <row r="27" spans="1:42" x14ac:dyDescent="0.2">
      <c r="A27" s="94">
        <v>0.58333333333333337</v>
      </c>
      <c r="B27" s="95">
        <v>0.625</v>
      </c>
      <c r="C27" s="309">
        <f>SUM('PLAN Veic'!C23:F23)</f>
        <v>109</v>
      </c>
      <c r="D27" s="310">
        <f>SUM('PLAN Veic'!G23:J23)</f>
        <v>102</v>
      </c>
      <c r="E27" s="310">
        <f>SUM('PLAN Veic'!K23:N23)</f>
        <v>106</v>
      </c>
      <c r="F27" s="310">
        <f>SUM('PLAN Veic'!O23:R23)</f>
        <v>83</v>
      </c>
      <c r="G27" s="316">
        <f t="shared" si="0"/>
        <v>400</v>
      </c>
      <c r="H27" s="309">
        <f>SUM('PLAN Veic'!S23:V23)</f>
        <v>277</v>
      </c>
      <c r="I27" s="310">
        <f>SUM('PLAN Veic'!W23:Z23)</f>
        <v>237</v>
      </c>
      <c r="J27" s="310">
        <f>SUM('PLAN Veic'!AA23:AD23)</f>
        <v>264</v>
      </c>
      <c r="K27" s="310">
        <f>SUM('PLAN Veic'!AE23:AH23)</f>
        <v>225</v>
      </c>
      <c r="L27" s="316">
        <f t="shared" si="1"/>
        <v>1003</v>
      </c>
      <c r="M27" s="309">
        <f>SUM('PLAN Veic'!AI23:AL23)</f>
        <v>3</v>
      </c>
      <c r="N27" s="310">
        <f>SUM('PLAN Veic'!AM23:AP23)</f>
        <v>3</v>
      </c>
      <c r="O27" s="310">
        <f>SUM('PLAN Veic'!AQ23:AT23)</f>
        <v>3</v>
      </c>
      <c r="P27" s="310">
        <f>SUM('PLAN Veic'!AU23:AX23)</f>
        <v>7</v>
      </c>
      <c r="Q27" s="316">
        <f t="shared" si="2"/>
        <v>16</v>
      </c>
      <c r="R27" s="309">
        <f>SUM('PLAN Veic'!AY23:BB23)</f>
        <v>706</v>
      </c>
      <c r="S27" s="310">
        <f>SUM('PLAN Veic'!BC23:BF23)</f>
        <v>745</v>
      </c>
      <c r="T27" s="310">
        <f>SUM('PLAN Veic'!BG23:BJ23)</f>
        <v>691</v>
      </c>
      <c r="U27" s="310">
        <f>SUM('PLAN Veic'!BK23:BN23)</f>
        <v>612</v>
      </c>
      <c r="V27" s="316">
        <f t="shared" si="3"/>
        <v>2754</v>
      </c>
      <c r="W27" s="309">
        <f>SUM('PLAN Veic'!C51:F51)</f>
        <v>600</v>
      </c>
      <c r="X27" s="310">
        <f>SUM('PLAN Veic'!G51:J51)</f>
        <v>646</v>
      </c>
      <c r="Y27" s="310">
        <f>SUM('PLAN Veic'!K51:N51)</f>
        <v>588</v>
      </c>
      <c r="Z27" s="310">
        <f>SUM('PLAN Veic'!O51:R51)</f>
        <v>536</v>
      </c>
      <c r="AA27" s="316">
        <f t="shared" si="4"/>
        <v>2370</v>
      </c>
      <c r="AB27" s="309">
        <f>SUM('PLAN Veic'!S51:V51)</f>
        <v>456</v>
      </c>
      <c r="AC27" s="310">
        <f>SUM('PLAN Veic'!W51:Z51)</f>
        <v>538</v>
      </c>
      <c r="AD27" s="310">
        <f>SUM('PLAN Veic'!AA51:AD51)</f>
        <v>470</v>
      </c>
      <c r="AE27" s="310">
        <f>SUM('PLAN Veic'!AE51:AH51)</f>
        <v>415</v>
      </c>
      <c r="AF27" s="316">
        <f t="shared" si="5"/>
        <v>1879</v>
      </c>
      <c r="AG27" s="309">
        <f>SUM('PLAN Veic'!AI51:AL51)</f>
        <v>527</v>
      </c>
      <c r="AH27" s="310">
        <f>SUM('PLAN Veic'!AM51:AP51)</f>
        <v>444</v>
      </c>
      <c r="AI27" s="310">
        <f>SUM('PLAN Veic'!AQ51:AT51)</f>
        <v>485</v>
      </c>
      <c r="AJ27" s="310">
        <f>SUM('PLAN Veic'!AU51:AX51)</f>
        <v>422</v>
      </c>
      <c r="AK27" s="316">
        <f t="shared" si="6"/>
        <v>1878</v>
      </c>
      <c r="AL27" s="309">
        <f>SUM('PLAN Veic'!AY51:BB51)</f>
        <v>499</v>
      </c>
      <c r="AM27" s="310">
        <f>SUM('PLAN Veic'!BC51:BF51)</f>
        <v>696</v>
      </c>
      <c r="AN27" s="310">
        <f>SUM('PLAN Veic'!BG51:BJ51)</f>
        <v>658</v>
      </c>
      <c r="AO27" s="310">
        <f>SUM('PLAN Veic'!BK51:BN51)</f>
        <v>591</v>
      </c>
      <c r="AP27" s="316">
        <f t="shared" si="7"/>
        <v>2444</v>
      </c>
    </row>
    <row r="28" spans="1:42" x14ac:dyDescent="0.2">
      <c r="A28" s="73">
        <v>0.625</v>
      </c>
      <c r="B28" s="74">
        <v>0.66666666666666663</v>
      </c>
      <c r="C28" s="311">
        <f>SUM('PLAN Veic'!C24:F24)</f>
        <v>110</v>
      </c>
      <c r="D28" s="12">
        <f>SUM('PLAN Veic'!G24:J24)</f>
        <v>94</v>
      </c>
      <c r="E28" s="12">
        <f>SUM('PLAN Veic'!K24:N24)</f>
        <v>98</v>
      </c>
      <c r="F28" s="12">
        <f>SUM('PLAN Veic'!O24:R24)</f>
        <v>99</v>
      </c>
      <c r="G28" s="315">
        <f t="shared" si="0"/>
        <v>401</v>
      </c>
      <c r="H28" s="311">
        <f>SUM('PLAN Veic'!S24:V24)</f>
        <v>229</v>
      </c>
      <c r="I28" s="12">
        <f>SUM('PLAN Veic'!W24:Z24)</f>
        <v>296</v>
      </c>
      <c r="J28" s="12">
        <f>SUM('PLAN Veic'!AA24:AD24)</f>
        <v>277</v>
      </c>
      <c r="K28" s="12">
        <f>SUM('PLAN Veic'!AE24:AH24)</f>
        <v>272</v>
      </c>
      <c r="L28" s="315">
        <f t="shared" si="1"/>
        <v>1074</v>
      </c>
      <c r="M28" s="311">
        <f>SUM('PLAN Veic'!AI24:AL24)</f>
        <v>6</v>
      </c>
      <c r="N28" s="12">
        <f>SUM('PLAN Veic'!AM24:AP24)</f>
        <v>4</v>
      </c>
      <c r="O28" s="12">
        <f>SUM('PLAN Veic'!AQ24:AT24)</f>
        <v>6</v>
      </c>
      <c r="P28" s="12">
        <f>SUM('PLAN Veic'!AU24:AX24)</f>
        <v>9</v>
      </c>
      <c r="Q28" s="315">
        <f t="shared" si="2"/>
        <v>25</v>
      </c>
      <c r="R28" s="311">
        <f>SUM('PLAN Veic'!AY24:BB24)</f>
        <v>743</v>
      </c>
      <c r="S28" s="12">
        <f>SUM('PLAN Veic'!BC24:BF24)</f>
        <v>701</v>
      </c>
      <c r="T28" s="12">
        <f>SUM('PLAN Veic'!BG24:BJ24)</f>
        <v>689</v>
      </c>
      <c r="U28" s="12">
        <f>SUM('PLAN Veic'!BK24:BN24)</f>
        <v>694</v>
      </c>
      <c r="V28" s="315">
        <f t="shared" si="3"/>
        <v>2827</v>
      </c>
      <c r="W28" s="311">
        <f>SUM('PLAN Veic'!C52:F52)</f>
        <v>639</v>
      </c>
      <c r="X28" s="12">
        <f>SUM('PLAN Veic'!G52:J52)</f>
        <v>611</v>
      </c>
      <c r="Y28" s="12">
        <f>SUM('PLAN Veic'!K52:N52)</f>
        <v>597</v>
      </c>
      <c r="Z28" s="12">
        <f>SUM('PLAN Veic'!O52:R52)</f>
        <v>604</v>
      </c>
      <c r="AA28" s="315">
        <f t="shared" si="4"/>
        <v>2451</v>
      </c>
      <c r="AB28" s="311">
        <f>SUM('PLAN Veic'!S52:V52)</f>
        <v>507</v>
      </c>
      <c r="AC28" s="12">
        <f>SUM('PLAN Veic'!W52:Z52)</f>
        <v>457</v>
      </c>
      <c r="AD28" s="12">
        <f>SUM('PLAN Veic'!AA52:AD52)</f>
        <v>473</v>
      </c>
      <c r="AE28" s="12">
        <f>SUM('PLAN Veic'!AE52:AH52)</f>
        <v>445</v>
      </c>
      <c r="AF28" s="315">
        <f t="shared" si="5"/>
        <v>1882</v>
      </c>
      <c r="AG28" s="311">
        <f>SUM('PLAN Veic'!AI52:AL52)</f>
        <v>465</v>
      </c>
      <c r="AH28" s="12">
        <f>SUM('PLAN Veic'!AM52:AP52)</f>
        <v>540</v>
      </c>
      <c r="AI28" s="12">
        <f>SUM('PLAN Veic'!AQ52:AT52)</f>
        <v>493</v>
      </c>
      <c r="AJ28" s="12">
        <f>SUM('PLAN Veic'!AU52:AX52)</f>
        <v>521</v>
      </c>
      <c r="AK28" s="315">
        <f t="shared" si="6"/>
        <v>2019</v>
      </c>
      <c r="AL28" s="311">
        <f>SUM('PLAN Veic'!AY52:BB52)</f>
        <v>610</v>
      </c>
      <c r="AM28" s="12">
        <f>SUM('PLAN Veic'!BC52:BF52)</f>
        <v>538</v>
      </c>
      <c r="AN28" s="12">
        <f>SUM('PLAN Veic'!BG52:BJ52)</f>
        <v>615</v>
      </c>
      <c r="AO28" s="12">
        <f>SUM('PLAN Veic'!BK52:BN52)</f>
        <v>615</v>
      </c>
      <c r="AP28" s="315">
        <f t="shared" si="7"/>
        <v>2378</v>
      </c>
    </row>
    <row r="29" spans="1:42" x14ac:dyDescent="0.2">
      <c r="A29" s="94">
        <v>0.66666666666666663</v>
      </c>
      <c r="B29" s="95">
        <v>0.70833333333333337</v>
      </c>
      <c r="C29" s="309">
        <f>SUM('PLAN Veic'!C25:F25)</f>
        <v>99</v>
      </c>
      <c r="D29" s="310">
        <f>SUM('PLAN Veic'!G25:J25)</f>
        <v>109</v>
      </c>
      <c r="E29" s="310">
        <f>SUM('PLAN Veic'!K25:N25)</f>
        <v>91</v>
      </c>
      <c r="F29" s="310">
        <f>SUM('PLAN Veic'!O25:R25)</f>
        <v>115</v>
      </c>
      <c r="G29" s="316">
        <f t="shared" si="0"/>
        <v>414</v>
      </c>
      <c r="H29" s="309">
        <f>SUM('PLAN Veic'!S25:V25)</f>
        <v>257</v>
      </c>
      <c r="I29" s="310">
        <f>SUM('PLAN Veic'!W25:Z25)</f>
        <v>274</v>
      </c>
      <c r="J29" s="310">
        <f>SUM('PLAN Veic'!AA25:AD25)</f>
        <v>341</v>
      </c>
      <c r="K29" s="310">
        <f>SUM('PLAN Veic'!AE25:AH25)</f>
        <v>297</v>
      </c>
      <c r="L29" s="316">
        <f t="shared" si="1"/>
        <v>1169</v>
      </c>
      <c r="M29" s="309">
        <f>SUM('PLAN Veic'!AI25:AL25)</f>
        <v>1</v>
      </c>
      <c r="N29" s="310">
        <f>SUM('PLAN Veic'!AM25:AP25)</f>
        <v>8</v>
      </c>
      <c r="O29" s="310">
        <f>SUM('PLAN Veic'!AQ25:AT25)</f>
        <v>3</v>
      </c>
      <c r="P29" s="310">
        <f>SUM('PLAN Veic'!AU25:AX25)</f>
        <v>7</v>
      </c>
      <c r="Q29" s="316">
        <f t="shared" si="2"/>
        <v>19</v>
      </c>
      <c r="R29" s="309">
        <f>SUM('PLAN Veic'!AY25:BB25)</f>
        <v>711</v>
      </c>
      <c r="S29" s="310">
        <f>SUM('PLAN Veic'!BC25:BF25)</f>
        <v>723</v>
      </c>
      <c r="T29" s="310">
        <f>SUM('PLAN Veic'!BG25:BJ25)</f>
        <v>715</v>
      </c>
      <c r="U29" s="310">
        <f>SUM('PLAN Veic'!BK25:BN25)</f>
        <v>714</v>
      </c>
      <c r="V29" s="316">
        <f t="shared" si="3"/>
        <v>2863</v>
      </c>
      <c r="W29" s="309">
        <f>SUM('PLAN Veic'!C53:F53)</f>
        <v>613</v>
      </c>
      <c r="X29" s="310">
        <f>SUM('PLAN Veic'!G53:J53)</f>
        <v>622</v>
      </c>
      <c r="Y29" s="310">
        <f>SUM('PLAN Veic'!K53:N53)</f>
        <v>627</v>
      </c>
      <c r="Z29" s="310">
        <f>SUM('PLAN Veic'!O53:R53)</f>
        <v>606</v>
      </c>
      <c r="AA29" s="316">
        <f t="shared" si="4"/>
        <v>2468</v>
      </c>
      <c r="AB29" s="309">
        <f>SUM('PLAN Veic'!S53:V53)</f>
        <v>484</v>
      </c>
      <c r="AC29" s="310">
        <f>SUM('PLAN Veic'!W53:Z53)</f>
        <v>460</v>
      </c>
      <c r="AD29" s="310">
        <f>SUM('PLAN Veic'!AA53:AD53)</f>
        <v>459</v>
      </c>
      <c r="AE29" s="310">
        <f>SUM('PLAN Veic'!AE53:AH53)</f>
        <v>471</v>
      </c>
      <c r="AF29" s="316">
        <f t="shared" si="5"/>
        <v>1874</v>
      </c>
      <c r="AG29" s="309">
        <f>SUM('PLAN Veic'!AI53:AL53)</f>
        <v>484</v>
      </c>
      <c r="AH29" s="310">
        <f>SUM('PLAN Veic'!AM53:AP53)</f>
        <v>537</v>
      </c>
      <c r="AI29" s="310">
        <f>SUM('PLAN Veic'!AQ53:AT53)</f>
        <v>597</v>
      </c>
      <c r="AJ29" s="310">
        <f>SUM('PLAN Veic'!AU53:AX53)</f>
        <v>540</v>
      </c>
      <c r="AK29" s="316">
        <f t="shared" si="6"/>
        <v>2158</v>
      </c>
      <c r="AL29" s="309">
        <f>SUM('PLAN Veic'!AY53:BB53)</f>
        <v>751</v>
      </c>
      <c r="AM29" s="310">
        <f>SUM('PLAN Veic'!BC53:BF53)</f>
        <v>769</v>
      </c>
      <c r="AN29" s="310">
        <f>SUM('PLAN Veic'!BG53:BJ53)</f>
        <v>666</v>
      </c>
      <c r="AO29" s="310">
        <f>SUM('PLAN Veic'!BK53:BN53)</f>
        <v>745</v>
      </c>
      <c r="AP29" s="316">
        <f t="shared" si="7"/>
        <v>2931</v>
      </c>
    </row>
    <row r="30" spans="1:42" x14ac:dyDescent="0.2">
      <c r="A30" s="73">
        <v>0.70833333333333337</v>
      </c>
      <c r="B30" s="74">
        <v>0.75</v>
      </c>
      <c r="C30" s="311">
        <f>SUM('PLAN Veic'!C26:F26)</f>
        <v>99</v>
      </c>
      <c r="D30" s="12">
        <f>SUM('PLAN Veic'!G26:J26)</f>
        <v>100</v>
      </c>
      <c r="E30" s="12">
        <f>SUM('PLAN Veic'!K26:N26)</f>
        <v>115</v>
      </c>
      <c r="F30" s="12">
        <f>SUM('PLAN Veic'!O26:R26)</f>
        <v>109</v>
      </c>
      <c r="G30" s="315">
        <f t="shared" si="0"/>
        <v>423</v>
      </c>
      <c r="H30" s="311">
        <f>SUM('PLAN Veic'!S26:V26)</f>
        <v>331</v>
      </c>
      <c r="I30" s="12">
        <f>SUM('PLAN Veic'!W26:Z26)</f>
        <v>307</v>
      </c>
      <c r="J30" s="12">
        <f>SUM('PLAN Veic'!AA26:AD26)</f>
        <v>367</v>
      </c>
      <c r="K30" s="12">
        <f>SUM('PLAN Veic'!AE26:AH26)</f>
        <v>373</v>
      </c>
      <c r="L30" s="315">
        <f t="shared" si="1"/>
        <v>1378</v>
      </c>
      <c r="M30" s="311">
        <f>SUM('PLAN Veic'!AI26:AL26)</f>
        <v>4</v>
      </c>
      <c r="N30" s="12">
        <f>SUM('PLAN Veic'!AM26:AP26)</f>
        <v>3</v>
      </c>
      <c r="O30" s="12">
        <f>SUM('PLAN Veic'!AQ26:AT26)</f>
        <v>6</v>
      </c>
      <c r="P30" s="12">
        <f>SUM('PLAN Veic'!AU26:AX26)</f>
        <v>7</v>
      </c>
      <c r="Q30" s="315">
        <f t="shared" si="2"/>
        <v>20</v>
      </c>
      <c r="R30" s="311">
        <f>SUM('PLAN Veic'!AY26:BB26)</f>
        <v>625</v>
      </c>
      <c r="S30" s="12">
        <f>SUM('PLAN Veic'!BC26:BF26)</f>
        <v>695</v>
      </c>
      <c r="T30" s="12">
        <f>SUM('PLAN Veic'!BG26:BJ26)</f>
        <v>700</v>
      </c>
      <c r="U30" s="12">
        <f>SUM('PLAN Veic'!BK26:BN26)</f>
        <v>656</v>
      </c>
      <c r="V30" s="315">
        <f t="shared" si="3"/>
        <v>2676</v>
      </c>
      <c r="W30" s="311">
        <f>SUM('PLAN Veic'!C54:F54)</f>
        <v>530</v>
      </c>
      <c r="X30" s="12">
        <f>SUM('PLAN Veic'!G54:J54)</f>
        <v>598</v>
      </c>
      <c r="Y30" s="12">
        <f>SUM('PLAN Veic'!K54:N54)</f>
        <v>591</v>
      </c>
      <c r="Z30" s="12">
        <f>SUM('PLAN Veic'!O54:R54)</f>
        <v>554</v>
      </c>
      <c r="AA30" s="315">
        <f t="shared" si="4"/>
        <v>2273</v>
      </c>
      <c r="AB30" s="311">
        <f>SUM('PLAN Veic'!S54:V54)</f>
        <v>419</v>
      </c>
      <c r="AC30" s="12">
        <f>SUM('PLAN Veic'!W54:Z54)</f>
        <v>440</v>
      </c>
      <c r="AD30" s="12">
        <f>SUM('PLAN Veic'!AA54:AD54)</f>
        <v>481</v>
      </c>
      <c r="AE30" s="12">
        <f>SUM('PLAN Veic'!AE54:AH54)</f>
        <v>451</v>
      </c>
      <c r="AF30" s="315">
        <f t="shared" si="5"/>
        <v>1791</v>
      </c>
      <c r="AG30" s="311">
        <f>SUM('PLAN Veic'!AI54:AL54)</f>
        <v>537</v>
      </c>
      <c r="AH30" s="12">
        <f>SUM('PLAN Veic'!AM54:AP54)</f>
        <v>562</v>
      </c>
      <c r="AI30" s="12">
        <f>SUM('PLAN Veic'!AQ54:AT54)</f>
        <v>586</v>
      </c>
      <c r="AJ30" s="12">
        <f>SUM('PLAN Veic'!AU54:AX54)</f>
        <v>578</v>
      </c>
      <c r="AK30" s="315">
        <f t="shared" si="6"/>
        <v>2263</v>
      </c>
      <c r="AL30" s="311">
        <f>SUM('PLAN Veic'!AY54:BB54)</f>
        <v>645</v>
      </c>
      <c r="AM30" s="12">
        <f>SUM('PLAN Veic'!BC54:BF54)</f>
        <v>753</v>
      </c>
      <c r="AN30" s="12">
        <f>SUM('PLAN Veic'!BG54:BJ54)</f>
        <v>783</v>
      </c>
      <c r="AO30" s="12">
        <f>SUM('PLAN Veic'!BK54:BN54)</f>
        <v>695</v>
      </c>
      <c r="AP30" s="315">
        <f t="shared" si="7"/>
        <v>2876</v>
      </c>
    </row>
    <row r="31" spans="1:42" x14ac:dyDescent="0.2">
      <c r="A31" s="94">
        <v>0.75</v>
      </c>
      <c r="B31" s="95">
        <v>0.79166666666666663</v>
      </c>
      <c r="C31" s="309">
        <f>SUM('PLAN Veic'!C27:F27)</f>
        <v>130</v>
      </c>
      <c r="D31" s="310">
        <f>SUM('PLAN Veic'!G27:J27)</f>
        <v>126</v>
      </c>
      <c r="E31" s="310">
        <f>SUM('PLAN Veic'!K27:N27)</f>
        <v>120</v>
      </c>
      <c r="F31" s="310">
        <f>SUM('PLAN Veic'!O27:R27)</f>
        <v>127</v>
      </c>
      <c r="G31" s="316">
        <f t="shared" si="0"/>
        <v>503</v>
      </c>
      <c r="H31" s="309">
        <f>SUM('PLAN Veic'!S27:V27)</f>
        <v>353</v>
      </c>
      <c r="I31" s="310">
        <f>SUM('PLAN Veic'!W27:Z27)</f>
        <v>378</v>
      </c>
      <c r="J31" s="310">
        <f>SUM('PLAN Veic'!AA27:AD27)</f>
        <v>372</v>
      </c>
      <c r="K31" s="310">
        <f>SUM('PLAN Veic'!AE27:AH27)</f>
        <v>354</v>
      </c>
      <c r="L31" s="316">
        <f t="shared" si="1"/>
        <v>1457</v>
      </c>
      <c r="M31" s="309">
        <f>SUM('PLAN Veic'!AI27:AL27)</f>
        <v>9</v>
      </c>
      <c r="N31" s="310">
        <f>SUM('PLAN Veic'!AM27:AP27)</f>
        <v>5</v>
      </c>
      <c r="O31" s="310">
        <f>SUM('PLAN Veic'!AQ27:AT27)</f>
        <v>2</v>
      </c>
      <c r="P31" s="310">
        <f>SUM('PLAN Veic'!AU27:AX27)</f>
        <v>7</v>
      </c>
      <c r="Q31" s="316">
        <f t="shared" si="2"/>
        <v>23</v>
      </c>
      <c r="R31" s="309">
        <f>SUM('PLAN Veic'!AY27:BB27)</f>
        <v>714</v>
      </c>
      <c r="S31" s="310">
        <f>SUM('PLAN Veic'!BC27:BF27)</f>
        <v>736</v>
      </c>
      <c r="T31" s="310">
        <f>SUM('PLAN Veic'!BG27:BJ27)</f>
        <v>711</v>
      </c>
      <c r="U31" s="310">
        <f>SUM('PLAN Veic'!BK27:BN27)</f>
        <v>705</v>
      </c>
      <c r="V31" s="316">
        <f t="shared" si="3"/>
        <v>2866</v>
      </c>
      <c r="W31" s="309">
        <f>SUM('PLAN Veic'!C55:F55)</f>
        <v>593</v>
      </c>
      <c r="X31" s="310">
        <f>SUM('PLAN Veic'!G55:J55)</f>
        <v>615</v>
      </c>
      <c r="Y31" s="310">
        <f>SUM('PLAN Veic'!K55:N55)</f>
        <v>593</v>
      </c>
      <c r="Z31" s="310">
        <f>SUM('PLAN Veic'!O55:R55)</f>
        <v>585</v>
      </c>
      <c r="AA31" s="316">
        <f t="shared" si="4"/>
        <v>2386</v>
      </c>
      <c r="AB31" s="309">
        <f>SUM('PLAN Veic'!S55:V55)</f>
        <v>478</v>
      </c>
      <c r="AC31" s="310">
        <f>SUM('PLAN Veic'!W55:Z55)</f>
        <v>485</v>
      </c>
      <c r="AD31" s="310">
        <f>SUM('PLAN Veic'!AA55:AD55)</f>
        <v>458</v>
      </c>
      <c r="AE31" s="310">
        <f>SUM('PLAN Veic'!AE55:AH55)</f>
        <v>460</v>
      </c>
      <c r="AF31" s="316">
        <f t="shared" si="5"/>
        <v>1881</v>
      </c>
      <c r="AG31" s="309">
        <f>SUM('PLAN Veic'!AI55:AL55)</f>
        <v>589</v>
      </c>
      <c r="AH31" s="310">
        <f>SUM('PLAN Veic'!AM55:AP55)</f>
        <v>629</v>
      </c>
      <c r="AI31" s="310">
        <f>SUM('PLAN Veic'!AQ55:AT55)</f>
        <v>625</v>
      </c>
      <c r="AJ31" s="310">
        <f>SUM('PLAN Veic'!AU55:AX55)</f>
        <v>599</v>
      </c>
      <c r="AK31" s="316">
        <f t="shared" si="6"/>
        <v>2442</v>
      </c>
      <c r="AL31" s="309">
        <f>SUM('PLAN Veic'!AY55:BB55)</f>
        <v>761</v>
      </c>
      <c r="AM31" s="310">
        <f>SUM('PLAN Veic'!BC55:BF55)</f>
        <v>698</v>
      </c>
      <c r="AN31" s="310">
        <f>SUM('PLAN Veic'!BG55:BJ55)</f>
        <v>648</v>
      </c>
      <c r="AO31" s="310">
        <f>SUM('PLAN Veic'!BK55:BN55)</f>
        <v>665</v>
      </c>
      <c r="AP31" s="316">
        <f t="shared" si="7"/>
        <v>2772</v>
      </c>
    </row>
    <row r="32" spans="1:42" x14ac:dyDescent="0.2">
      <c r="A32" s="73">
        <v>0.79166666666666663</v>
      </c>
      <c r="B32" s="74">
        <v>0.83333333333333337</v>
      </c>
      <c r="C32" s="311">
        <f>SUM('PLAN Veic'!C28:F28)</f>
        <v>95</v>
      </c>
      <c r="D32" s="12">
        <f>SUM('PLAN Veic'!G28:J28)</f>
        <v>91</v>
      </c>
      <c r="E32" s="12">
        <f>SUM('PLAN Veic'!K28:N28)</f>
        <v>85</v>
      </c>
      <c r="F32" s="12">
        <f>SUM('PLAN Veic'!O28:R28)</f>
        <v>79</v>
      </c>
      <c r="G32" s="315">
        <f t="shared" si="0"/>
        <v>350</v>
      </c>
      <c r="H32" s="311">
        <f>SUM('PLAN Veic'!S28:V28)</f>
        <v>382</v>
      </c>
      <c r="I32" s="12">
        <f>SUM('PLAN Veic'!W28:Z28)</f>
        <v>387</v>
      </c>
      <c r="J32" s="12">
        <f>SUM('PLAN Veic'!AA28:AD28)</f>
        <v>323</v>
      </c>
      <c r="K32" s="12">
        <f>SUM('PLAN Veic'!AE28:AH28)</f>
        <v>355</v>
      </c>
      <c r="L32" s="315">
        <f t="shared" si="1"/>
        <v>1447</v>
      </c>
      <c r="M32" s="311">
        <f>SUM('PLAN Veic'!AI28:AL28)</f>
        <v>3</v>
      </c>
      <c r="N32" s="12">
        <f>SUM('PLAN Veic'!AM28:AP28)</f>
        <v>4</v>
      </c>
      <c r="O32" s="12">
        <f>SUM('PLAN Veic'!AQ28:AT28)</f>
        <v>4</v>
      </c>
      <c r="P32" s="12">
        <f>SUM('PLAN Veic'!AU28:AX28)</f>
        <v>2</v>
      </c>
      <c r="Q32" s="315">
        <f t="shared" si="2"/>
        <v>13</v>
      </c>
      <c r="R32" s="311">
        <f>SUM('PLAN Veic'!AY28:BB28)</f>
        <v>644</v>
      </c>
      <c r="S32" s="12">
        <f>SUM('PLAN Veic'!BC28:BF28)</f>
        <v>680</v>
      </c>
      <c r="T32" s="12">
        <f>SUM('PLAN Veic'!BG28:BJ28)</f>
        <v>630</v>
      </c>
      <c r="U32" s="12">
        <f>SUM('PLAN Veic'!BK28:BN28)</f>
        <v>590</v>
      </c>
      <c r="V32" s="315">
        <f t="shared" si="3"/>
        <v>2544</v>
      </c>
      <c r="W32" s="311">
        <f>SUM('PLAN Veic'!C56:F56)</f>
        <v>552</v>
      </c>
      <c r="X32" s="12">
        <f>SUM('PLAN Veic'!G56:J56)</f>
        <v>593</v>
      </c>
      <c r="Y32" s="12">
        <f>SUM('PLAN Veic'!K56:N56)</f>
        <v>549</v>
      </c>
      <c r="Z32" s="12">
        <f>SUM('PLAN Veic'!O56:R56)</f>
        <v>513</v>
      </c>
      <c r="AA32" s="315">
        <f t="shared" si="4"/>
        <v>2207</v>
      </c>
      <c r="AB32" s="311">
        <f>SUM('PLAN Veic'!S56:V56)</f>
        <v>413</v>
      </c>
      <c r="AC32" s="12">
        <f>SUM('PLAN Veic'!W56:Z56)</f>
        <v>415</v>
      </c>
      <c r="AD32" s="12">
        <f>SUM('PLAN Veic'!AA56:AD56)</f>
        <v>404</v>
      </c>
      <c r="AE32" s="12">
        <f>SUM('PLAN Veic'!AE56:AH56)</f>
        <v>343</v>
      </c>
      <c r="AF32" s="315">
        <f t="shared" si="5"/>
        <v>1575</v>
      </c>
      <c r="AG32" s="311">
        <f>SUM('PLAN Veic'!AI56:AL56)</f>
        <v>613</v>
      </c>
      <c r="AH32" s="12">
        <f>SUM('PLAN Veic'!AM56:AP56)</f>
        <v>652</v>
      </c>
      <c r="AI32" s="12">
        <f>SUM('PLAN Veic'!AQ56:AT56)</f>
        <v>549</v>
      </c>
      <c r="AJ32" s="12">
        <f>SUM('PLAN Veic'!AU56:AX56)</f>
        <v>602</v>
      </c>
      <c r="AK32" s="315">
        <f t="shared" si="6"/>
        <v>2416</v>
      </c>
      <c r="AL32" s="311">
        <f>SUM('PLAN Veic'!AY56:BB56)</f>
        <v>583</v>
      </c>
      <c r="AM32" s="12">
        <f>SUM('PLAN Veic'!BC56:BF56)</f>
        <v>526</v>
      </c>
      <c r="AN32" s="12">
        <f>SUM('PLAN Veic'!BG56:BJ56)</f>
        <v>650</v>
      </c>
      <c r="AO32" s="12">
        <f>SUM('PLAN Veic'!BK56:BN56)</f>
        <v>641</v>
      </c>
      <c r="AP32" s="315">
        <f t="shared" si="7"/>
        <v>2400</v>
      </c>
    </row>
    <row r="33" spans="1:42" x14ac:dyDescent="0.2">
      <c r="A33" s="94">
        <v>0.83333333333333337</v>
      </c>
      <c r="B33" s="95">
        <v>0.875</v>
      </c>
      <c r="C33" s="309">
        <f>SUM('PLAN Veic'!C29:F29)</f>
        <v>114</v>
      </c>
      <c r="D33" s="310">
        <f>SUM('PLAN Veic'!G29:J29)</f>
        <v>68</v>
      </c>
      <c r="E33" s="310">
        <f>SUM('PLAN Veic'!K29:N29)</f>
        <v>88</v>
      </c>
      <c r="F33" s="310">
        <f>SUM('PLAN Veic'!O29:R29)</f>
        <v>70</v>
      </c>
      <c r="G33" s="316">
        <f t="shared" si="0"/>
        <v>340</v>
      </c>
      <c r="H33" s="309">
        <f>SUM('PLAN Veic'!S29:V29)</f>
        <v>306</v>
      </c>
      <c r="I33" s="310">
        <f>SUM('PLAN Veic'!W29:Z29)</f>
        <v>253</v>
      </c>
      <c r="J33" s="310">
        <f>SUM('PLAN Veic'!AA29:AD29)</f>
        <v>227</v>
      </c>
      <c r="K33" s="310">
        <f>SUM('PLAN Veic'!AE29:AH29)</f>
        <v>214</v>
      </c>
      <c r="L33" s="316">
        <f t="shared" si="1"/>
        <v>1000</v>
      </c>
      <c r="M33" s="309">
        <f>SUM('PLAN Veic'!AI29:AL29)</f>
        <v>4</v>
      </c>
      <c r="N33" s="310">
        <f>SUM('PLAN Veic'!AM29:AP29)</f>
        <v>8</v>
      </c>
      <c r="O33" s="310">
        <f>SUM('PLAN Veic'!AQ29:AT29)</f>
        <v>2</v>
      </c>
      <c r="P33" s="310">
        <f>SUM('PLAN Veic'!AU29:AX29)</f>
        <v>4</v>
      </c>
      <c r="Q33" s="316">
        <f t="shared" si="2"/>
        <v>18</v>
      </c>
      <c r="R33" s="309">
        <f>SUM('PLAN Veic'!AY29:BB29)</f>
        <v>626</v>
      </c>
      <c r="S33" s="310">
        <f>SUM('PLAN Veic'!BC29:BF29)</f>
        <v>515</v>
      </c>
      <c r="T33" s="310">
        <f>SUM('PLAN Veic'!BG29:BJ29)</f>
        <v>533</v>
      </c>
      <c r="U33" s="310">
        <f>SUM('PLAN Veic'!BK29:BN29)</f>
        <v>472</v>
      </c>
      <c r="V33" s="316">
        <f t="shared" si="3"/>
        <v>2146</v>
      </c>
      <c r="W33" s="309">
        <f>SUM('PLAN Veic'!C57:F57)</f>
        <v>516</v>
      </c>
      <c r="X33" s="310">
        <f>SUM('PLAN Veic'!G57:J57)</f>
        <v>455</v>
      </c>
      <c r="Y33" s="310">
        <f>SUM('PLAN Veic'!K57:N57)</f>
        <v>447</v>
      </c>
      <c r="Z33" s="310">
        <f>SUM('PLAN Veic'!O57:R57)</f>
        <v>406</v>
      </c>
      <c r="AA33" s="316">
        <f t="shared" si="4"/>
        <v>1824</v>
      </c>
      <c r="AB33" s="309">
        <f>SUM('PLAN Veic'!S57:V57)</f>
        <v>410</v>
      </c>
      <c r="AC33" s="310">
        <f>SUM('PLAN Veic'!W57:Z57)</f>
        <v>308</v>
      </c>
      <c r="AD33" s="310">
        <f>SUM('PLAN Veic'!AA57:AD57)</f>
        <v>338</v>
      </c>
      <c r="AE33" s="310">
        <f>SUM('PLAN Veic'!AE57:AH57)</f>
        <v>319</v>
      </c>
      <c r="AF33" s="316">
        <f t="shared" si="5"/>
        <v>1375</v>
      </c>
      <c r="AG33" s="309">
        <f>SUM('PLAN Veic'!AI57:AL57)</f>
        <v>522</v>
      </c>
      <c r="AH33" s="310">
        <f>SUM('PLAN Veic'!AM57:AP57)</f>
        <v>460</v>
      </c>
      <c r="AI33" s="310">
        <f>SUM('PLAN Veic'!AQ57:AT57)</f>
        <v>422</v>
      </c>
      <c r="AJ33" s="310">
        <f>SUM('PLAN Veic'!AU57:AX57)</f>
        <v>367</v>
      </c>
      <c r="AK33" s="316">
        <f t="shared" si="6"/>
        <v>1771</v>
      </c>
      <c r="AL33" s="309">
        <f>SUM('PLAN Veic'!AY57:BB57)</f>
        <v>653</v>
      </c>
      <c r="AM33" s="310">
        <f>SUM('PLAN Veic'!BC57:BF57)</f>
        <v>501</v>
      </c>
      <c r="AN33" s="310">
        <f>SUM('PLAN Veic'!BG57:BJ57)</f>
        <v>422</v>
      </c>
      <c r="AO33" s="310">
        <f>SUM('PLAN Veic'!BK57:BN57)</f>
        <v>375</v>
      </c>
      <c r="AP33" s="316">
        <f t="shared" si="7"/>
        <v>1951</v>
      </c>
    </row>
    <row r="34" spans="1:42" x14ac:dyDescent="0.2">
      <c r="A34" s="73">
        <v>0.875</v>
      </c>
      <c r="B34" s="74">
        <v>0.91666666666666663</v>
      </c>
      <c r="C34" s="311">
        <f>SUM('PLAN Veic'!C30:F30)</f>
        <v>52</v>
      </c>
      <c r="D34" s="12">
        <f>SUM('PLAN Veic'!G30:J30)</f>
        <v>64</v>
      </c>
      <c r="E34" s="12">
        <f>SUM('PLAN Veic'!K30:N30)</f>
        <v>45</v>
      </c>
      <c r="F34" s="12">
        <f>SUM('PLAN Veic'!O30:R30)</f>
        <v>42</v>
      </c>
      <c r="G34" s="315">
        <f t="shared" si="0"/>
        <v>203</v>
      </c>
      <c r="H34" s="311">
        <f>SUM('PLAN Veic'!S30:V30)</f>
        <v>203</v>
      </c>
      <c r="I34" s="12">
        <f>SUM('PLAN Veic'!W30:Z30)</f>
        <v>219</v>
      </c>
      <c r="J34" s="12">
        <f>SUM('PLAN Veic'!AA30:AD30)</f>
        <v>181</v>
      </c>
      <c r="K34" s="12">
        <f>SUM('PLAN Veic'!AE30:AH30)</f>
        <v>154</v>
      </c>
      <c r="L34" s="315">
        <f t="shared" si="1"/>
        <v>757</v>
      </c>
      <c r="M34" s="311">
        <f>SUM('PLAN Veic'!AI30:AL30)</f>
        <v>4</v>
      </c>
      <c r="N34" s="12">
        <f>SUM('PLAN Veic'!AM30:AP30)</f>
        <v>2</v>
      </c>
      <c r="O34" s="12">
        <f>SUM('PLAN Veic'!AQ30:AT30)</f>
        <v>0</v>
      </c>
      <c r="P34" s="12">
        <f>SUM('PLAN Veic'!AU30:AX30)</f>
        <v>0</v>
      </c>
      <c r="Q34" s="315">
        <f t="shared" si="2"/>
        <v>6</v>
      </c>
      <c r="R34" s="311">
        <f>SUM('PLAN Veic'!AY30:BB30)</f>
        <v>429</v>
      </c>
      <c r="S34" s="12">
        <f>SUM('PLAN Veic'!BC30:BF30)</f>
        <v>417</v>
      </c>
      <c r="T34" s="12">
        <f>SUM('PLAN Veic'!BG30:BJ30)</f>
        <v>451</v>
      </c>
      <c r="U34" s="12">
        <f>SUM('PLAN Veic'!BK30:BN30)</f>
        <v>342</v>
      </c>
      <c r="V34" s="315">
        <f t="shared" si="3"/>
        <v>1639</v>
      </c>
      <c r="W34" s="311">
        <f>SUM('PLAN Veic'!C58:F58)</f>
        <v>381</v>
      </c>
      <c r="X34" s="12">
        <f>SUM('PLAN Veic'!G58:J58)</f>
        <v>355</v>
      </c>
      <c r="Y34" s="12">
        <f>SUM('PLAN Veic'!K58:N58)</f>
        <v>406</v>
      </c>
      <c r="Z34" s="12">
        <f>SUM('PLAN Veic'!O58:R58)</f>
        <v>300</v>
      </c>
      <c r="AA34" s="315">
        <f t="shared" si="4"/>
        <v>1442</v>
      </c>
      <c r="AB34" s="311">
        <f>SUM('PLAN Veic'!S58:V58)</f>
        <v>290</v>
      </c>
      <c r="AC34" s="12">
        <f>SUM('PLAN Veic'!W58:Z58)</f>
        <v>263</v>
      </c>
      <c r="AD34" s="12">
        <f>SUM('PLAN Veic'!AA58:AD58)</f>
        <v>292</v>
      </c>
      <c r="AE34" s="12">
        <f>SUM('PLAN Veic'!AE58:AH58)</f>
        <v>210</v>
      </c>
      <c r="AF34" s="315">
        <f t="shared" si="5"/>
        <v>1055</v>
      </c>
      <c r="AG34" s="311">
        <f>SUM('PLAN Veic'!AI58:AL58)</f>
        <v>342</v>
      </c>
      <c r="AH34" s="12">
        <f>SUM('PLAN Veic'!AM58:AP58)</f>
        <v>373</v>
      </c>
      <c r="AI34" s="12">
        <f>SUM('PLAN Veic'!AQ58:AT58)</f>
        <v>340</v>
      </c>
      <c r="AJ34" s="12">
        <f>SUM('PLAN Veic'!AU58:AX58)</f>
        <v>286</v>
      </c>
      <c r="AK34" s="315">
        <f t="shared" si="6"/>
        <v>1341</v>
      </c>
      <c r="AL34" s="311">
        <f>SUM('PLAN Veic'!AY58:BB58)</f>
        <v>460</v>
      </c>
      <c r="AM34" s="12">
        <f>SUM('PLAN Veic'!BC58:BF58)</f>
        <v>416</v>
      </c>
      <c r="AN34" s="12">
        <f>SUM('PLAN Veic'!BG58:BJ58)</f>
        <v>335</v>
      </c>
      <c r="AO34" s="12">
        <f>SUM('PLAN Veic'!BK58:BN58)</f>
        <v>325</v>
      </c>
      <c r="AP34" s="315">
        <f t="shared" si="7"/>
        <v>1536</v>
      </c>
    </row>
    <row r="35" spans="1:42" x14ac:dyDescent="0.2">
      <c r="A35" s="94">
        <v>0.91666666666666663</v>
      </c>
      <c r="B35" s="95">
        <v>0.95833333333333337</v>
      </c>
      <c r="C35" s="309">
        <f>SUM('PLAN Veic'!C31:F31)</f>
        <v>49</v>
      </c>
      <c r="D35" s="310">
        <f>SUM('PLAN Veic'!G31:J31)</f>
        <v>50</v>
      </c>
      <c r="E35" s="310">
        <f>SUM('PLAN Veic'!K31:N31)</f>
        <v>49</v>
      </c>
      <c r="F35" s="310">
        <f>SUM('PLAN Veic'!O31:R31)</f>
        <v>45</v>
      </c>
      <c r="G35" s="316">
        <f t="shared" si="0"/>
        <v>193</v>
      </c>
      <c r="H35" s="309">
        <f>SUM('PLAN Veic'!S31:V31)</f>
        <v>188</v>
      </c>
      <c r="I35" s="310">
        <f>SUM('PLAN Veic'!W31:Z31)</f>
        <v>207</v>
      </c>
      <c r="J35" s="310">
        <f>SUM('PLAN Veic'!AA31:AD31)</f>
        <v>193</v>
      </c>
      <c r="K35" s="310">
        <f>SUM('PLAN Veic'!AE31:AH31)</f>
        <v>163</v>
      </c>
      <c r="L35" s="316">
        <f t="shared" si="1"/>
        <v>751</v>
      </c>
      <c r="M35" s="309">
        <f>SUM('PLAN Veic'!AI31:AL31)</f>
        <v>3</v>
      </c>
      <c r="N35" s="310">
        <f>SUM('PLAN Veic'!AM31:AP31)</f>
        <v>5</v>
      </c>
      <c r="O35" s="310">
        <f>SUM('PLAN Veic'!AQ31:AT31)</f>
        <v>4</v>
      </c>
      <c r="P35" s="310">
        <f>SUM('PLAN Veic'!AU31:AX31)</f>
        <v>3</v>
      </c>
      <c r="Q35" s="316">
        <f t="shared" si="2"/>
        <v>15</v>
      </c>
      <c r="R35" s="309">
        <f>SUM('PLAN Veic'!AY31:BB31)</f>
        <v>353</v>
      </c>
      <c r="S35" s="310">
        <f>SUM('PLAN Veic'!BC31:BF31)</f>
        <v>369</v>
      </c>
      <c r="T35" s="310">
        <f>SUM('PLAN Veic'!BG31:BJ31)</f>
        <v>349</v>
      </c>
      <c r="U35" s="310">
        <f>SUM('PLAN Veic'!BK31:BN31)</f>
        <v>302</v>
      </c>
      <c r="V35" s="316">
        <f t="shared" si="3"/>
        <v>1373</v>
      </c>
      <c r="W35" s="309">
        <f>SUM('PLAN Veic'!C59:F59)</f>
        <v>307</v>
      </c>
      <c r="X35" s="310">
        <f>SUM('PLAN Veic'!G59:J59)</f>
        <v>324</v>
      </c>
      <c r="Y35" s="310">
        <f>SUM('PLAN Veic'!K59:N59)</f>
        <v>304</v>
      </c>
      <c r="Z35" s="310">
        <f>SUM('PLAN Veic'!O59:R59)</f>
        <v>260</v>
      </c>
      <c r="AA35" s="316">
        <f t="shared" si="4"/>
        <v>1195</v>
      </c>
      <c r="AB35" s="309">
        <f>SUM('PLAN Veic'!S59:V59)</f>
        <v>233</v>
      </c>
      <c r="AC35" s="310">
        <f>SUM('PLAN Veic'!W59:Z59)</f>
        <v>213</v>
      </c>
      <c r="AD35" s="310">
        <f>SUM('PLAN Veic'!AA59:AD59)</f>
        <v>226</v>
      </c>
      <c r="AE35" s="310">
        <f>SUM('PLAN Veic'!AE59:AH59)</f>
        <v>179</v>
      </c>
      <c r="AF35" s="316">
        <f t="shared" si="5"/>
        <v>851</v>
      </c>
      <c r="AG35" s="309">
        <f>SUM('PLAN Veic'!AI59:AL59)</f>
        <v>308</v>
      </c>
      <c r="AH35" s="310">
        <f>SUM('PLAN Veic'!AM59:AP59)</f>
        <v>363</v>
      </c>
      <c r="AI35" s="310">
        <f>SUM('PLAN Veic'!AQ59:AT59)</f>
        <v>316</v>
      </c>
      <c r="AJ35" s="310">
        <f>SUM('PLAN Veic'!AU59:AX59)</f>
        <v>286</v>
      </c>
      <c r="AK35" s="316">
        <f t="shared" si="6"/>
        <v>1273</v>
      </c>
      <c r="AL35" s="309">
        <f>SUM('PLAN Veic'!AY59:BB59)</f>
        <v>402</v>
      </c>
      <c r="AM35" s="310">
        <f>SUM('PLAN Veic'!BC59:BF59)</f>
        <v>390</v>
      </c>
      <c r="AN35" s="310">
        <f>SUM('PLAN Veic'!BG59:BJ59)</f>
        <v>357</v>
      </c>
      <c r="AO35" s="310">
        <f>SUM('PLAN Veic'!BK59:BN59)</f>
        <v>288</v>
      </c>
      <c r="AP35" s="316">
        <f t="shared" si="7"/>
        <v>1437</v>
      </c>
    </row>
    <row r="36" spans="1:42" x14ac:dyDescent="0.2">
      <c r="A36" s="75">
        <v>0.95833333333333337</v>
      </c>
      <c r="B36" s="76">
        <v>1</v>
      </c>
      <c r="C36" s="312">
        <f>SUM('PLAN Veic'!C32:F32)</f>
        <v>34</v>
      </c>
      <c r="D36" s="313">
        <f>SUM('PLAN Veic'!G32:J32)</f>
        <v>31</v>
      </c>
      <c r="E36" s="313">
        <f>SUM('PLAN Veic'!K32:N32)</f>
        <v>18</v>
      </c>
      <c r="F36" s="313">
        <f>SUM('PLAN Veic'!O32:R32)</f>
        <v>25</v>
      </c>
      <c r="G36" s="317">
        <f t="shared" si="0"/>
        <v>108</v>
      </c>
      <c r="H36" s="312">
        <f>SUM('PLAN Veic'!S32:V32)</f>
        <v>133</v>
      </c>
      <c r="I36" s="313">
        <f>SUM('PLAN Veic'!W32:Z32)</f>
        <v>128</v>
      </c>
      <c r="J36" s="313">
        <f>SUM('PLAN Veic'!AA32:AD32)</f>
        <v>111</v>
      </c>
      <c r="K36" s="313">
        <f>SUM('PLAN Veic'!AE32:AH32)</f>
        <v>94</v>
      </c>
      <c r="L36" s="317">
        <f t="shared" si="1"/>
        <v>466</v>
      </c>
      <c r="M36" s="312">
        <f>SUM('PLAN Veic'!AI32:AL32)</f>
        <v>1</v>
      </c>
      <c r="N36" s="313">
        <f>SUM('PLAN Veic'!AM32:AP32)</f>
        <v>1</v>
      </c>
      <c r="O36" s="313">
        <f>SUM('PLAN Veic'!AQ32:AT32)</f>
        <v>4</v>
      </c>
      <c r="P36" s="313">
        <f>SUM('PLAN Veic'!AU32:AX32)</f>
        <v>0</v>
      </c>
      <c r="Q36" s="317">
        <f t="shared" si="2"/>
        <v>6</v>
      </c>
      <c r="R36" s="312">
        <f>SUM('PLAN Veic'!AY32:BB32)</f>
        <v>243</v>
      </c>
      <c r="S36" s="313">
        <f>SUM('PLAN Veic'!BC32:BF32)</f>
        <v>212</v>
      </c>
      <c r="T36" s="313">
        <f>SUM('PLAN Veic'!BG32:BJ32)</f>
        <v>163</v>
      </c>
      <c r="U36" s="313">
        <f>SUM('PLAN Veic'!BK32:BN32)</f>
        <v>162</v>
      </c>
      <c r="V36" s="317">
        <f t="shared" si="3"/>
        <v>780</v>
      </c>
      <c r="W36" s="312">
        <f>SUM('PLAN Veic'!C60:F60)</f>
        <v>210</v>
      </c>
      <c r="X36" s="313">
        <f>SUM('PLAN Veic'!G60:J60)</f>
        <v>182</v>
      </c>
      <c r="Y36" s="313">
        <f>SUM('PLAN Veic'!K60:N60)</f>
        <v>149</v>
      </c>
      <c r="Z36" s="313">
        <f>SUM('PLAN Veic'!O60:R60)</f>
        <v>137</v>
      </c>
      <c r="AA36" s="317">
        <f t="shared" si="4"/>
        <v>678</v>
      </c>
      <c r="AB36" s="312">
        <f>SUM('PLAN Veic'!S60:V60)</f>
        <v>156</v>
      </c>
      <c r="AC36" s="313">
        <f>SUM('PLAN Veic'!W60:Z60)</f>
        <v>143</v>
      </c>
      <c r="AD36" s="313">
        <f>SUM('PLAN Veic'!AA60:AD60)</f>
        <v>114</v>
      </c>
      <c r="AE36" s="313">
        <f>SUM('PLAN Veic'!AE60:AH60)</f>
        <v>104</v>
      </c>
      <c r="AF36" s="317">
        <f t="shared" si="5"/>
        <v>517</v>
      </c>
      <c r="AG36" s="312">
        <f>SUM('PLAN Veic'!AI60:AL60)</f>
        <v>220</v>
      </c>
      <c r="AH36" s="313">
        <f>SUM('PLAN Veic'!AM60:AP60)</f>
        <v>197</v>
      </c>
      <c r="AI36" s="313">
        <f>SUM('PLAN Veic'!AQ60:AT60)</f>
        <v>160</v>
      </c>
      <c r="AJ36" s="313">
        <f>SUM('PLAN Veic'!AU60:AX60)</f>
        <v>152</v>
      </c>
      <c r="AK36" s="317">
        <f t="shared" si="6"/>
        <v>729</v>
      </c>
      <c r="AL36" s="312">
        <f>SUM('PLAN Veic'!AY60:BB60)</f>
        <v>285</v>
      </c>
      <c r="AM36" s="313">
        <f>SUM('PLAN Veic'!BC60:BF60)</f>
        <v>266</v>
      </c>
      <c r="AN36" s="313">
        <f>SUM('PLAN Veic'!BG60:BJ60)</f>
        <v>197</v>
      </c>
      <c r="AO36" s="313">
        <f>SUM('PLAN Veic'!BK60:BN60)</f>
        <v>226</v>
      </c>
      <c r="AP36" s="317">
        <f t="shared" si="7"/>
        <v>974</v>
      </c>
    </row>
    <row r="37" spans="1:42" x14ac:dyDescent="0.2">
      <c r="A37" s="51"/>
      <c r="B37" s="51"/>
      <c r="C37" s="12"/>
      <c r="D37" s="12"/>
      <c r="E37" s="12"/>
      <c r="F37" s="12"/>
      <c r="G37" s="275"/>
      <c r="H37" s="12"/>
      <c r="I37" s="12"/>
      <c r="J37" s="12"/>
      <c r="K37" s="12"/>
      <c r="L37" s="275"/>
      <c r="M37" s="12"/>
      <c r="N37" s="12"/>
      <c r="O37" s="12"/>
      <c r="P37" s="12"/>
      <c r="Q37" s="275"/>
      <c r="R37" s="12"/>
      <c r="S37" s="12"/>
      <c r="T37" s="12"/>
      <c r="U37" s="12"/>
      <c r="V37" s="275"/>
      <c r="W37" s="12"/>
      <c r="X37" s="12"/>
      <c r="Y37" s="12"/>
      <c r="Z37" s="12"/>
      <c r="AA37" s="275"/>
      <c r="AB37" s="12"/>
      <c r="AC37" s="12"/>
      <c r="AD37" s="12"/>
      <c r="AE37" s="12"/>
      <c r="AF37" s="275"/>
      <c r="AG37" s="12"/>
      <c r="AH37" s="12"/>
      <c r="AI37" s="12"/>
      <c r="AJ37" s="12"/>
      <c r="AK37" s="275"/>
      <c r="AL37" s="12"/>
      <c r="AM37" s="12"/>
      <c r="AN37" s="12"/>
      <c r="AO37" s="12"/>
      <c r="AP37" s="275"/>
    </row>
    <row r="38" spans="1:42" x14ac:dyDescent="0.2">
      <c r="A38" s="51"/>
      <c r="B38" s="51"/>
      <c r="C38" s="12"/>
      <c r="D38" s="12"/>
      <c r="E38" s="12"/>
      <c r="F38" s="12"/>
      <c r="G38" s="275"/>
      <c r="H38" s="12"/>
      <c r="I38" s="12"/>
      <c r="J38" s="12"/>
      <c r="K38" s="12"/>
      <c r="L38" s="275"/>
      <c r="M38" s="12"/>
      <c r="N38" s="12"/>
      <c r="O38" s="12"/>
      <c r="P38" s="12"/>
      <c r="Q38" s="275"/>
      <c r="R38" s="12"/>
      <c r="S38" s="12"/>
      <c r="T38" s="12"/>
      <c r="U38" s="12"/>
      <c r="V38" s="275"/>
      <c r="W38" s="12"/>
      <c r="X38" s="12"/>
      <c r="Y38" s="12"/>
      <c r="Z38" s="12"/>
      <c r="AA38" s="275"/>
      <c r="AB38" s="12"/>
      <c r="AC38" s="12"/>
      <c r="AD38" s="12"/>
      <c r="AE38" s="12"/>
      <c r="AF38" s="275"/>
      <c r="AG38" s="12"/>
      <c r="AH38" s="12"/>
      <c r="AI38" s="12"/>
      <c r="AJ38" s="12"/>
      <c r="AK38" s="275"/>
      <c r="AL38" s="12"/>
      <c r="AM38" s="12"/>
      <c r="AN38" s="12"/>
      <c r="AO38" s="12"/>
      <c r="AP38" s="275"/>
    </row>
    <row r="39" spans="1:42" x14ac:dyDescent="0.2">
      <c r="A39" s="51"/>
      <c r="B39" s="51"/>
      <c r="C39" s="12"/>
      <c r="D39" s="12"/>
      <c r="E39" s="12"/>
      <c r="F39" s="12"/>
      <c r="G39" s="275"/>
      <c r="H39" s="12"/>
      <c r="I39" s="12"/>
      <c r="J39" s="12"/>
      <c r="K39" s="12"/>
      <c r="L39" s="275"/>
      <c r="M39" s="12"/>
      <c r="N39" s="12"/>
      <c r="O39" s="12"/>
      <c r="P39" s="12"/>
      <c r="Q39" s="275"/>
      <c r="R39" s="12"/>
      <c r="S39" s="12"/>
      <c r="T39" s="12"/>
      <c r="U39" s="12"/>
      <c r="V39" s="275"/>
      <c r="W39" s="12"/>
      <c r="X39" s="12"/>
      <c r="Y39" s="12"/>
      <c r="Z39" s="12"/>
      <c r="AA39" s="275"/>
      <c r="AB39" s="12"/>
      <c r="AC39" s="12"/>
      <c r="AD39" s="12"/>
      <c r="AE39" s="12"/>
      <c r="AF39" s="275"/>
      <c r="AG39" s="12"/>
      <c r="AH39" s="12"/>
      <c r="AI39" s="12"/>
      <c r="AJ39" s="12"/>
      <c r="AK39" s="275"/>
      <c r="AL39" s="12"/>
      <c r="AM39" s="12"/>
      <c r="AN39" s="12"/>
      <c r="AO39" s="12"/>
      <c r="AP39" s="275"/>
    </row>
    <row r="40" spans="1:42" x14ac:dyDescent="0.2">
      <c r="A40" s="487" t="s">
        <v>0</v>
      </c>
      <c r="B40" s="488"/>
      <c r="C40" s="489" t="s">
        <v>81</v>
      </c>
      <c r="D40" s="490"/>
      <c r="E40" s="490"/>
      <c r="F40" s="490"/>
      <c r="G40" s="491"/>
      <c r="H40" s="489" t="s">
        <v>82</v>
      </c>
      <c r="I40" s="490"/>
      <c r="J40" s="490"/>
      <c r="K40" s="490"/>
      <c r="L40" s="491"/>
      <c r="M40" s="489" t="s">
        <v>83</v>
      </c>
      <c r="N40" s="490"/>
      <c r="O40" s="490"/>
      <c r="P40" s="490"/>
      <c r="Q40" s="491"/>
      <c r="R40" s="489" t="s">
        <v>84</v>
      </c>
      <c r="S40" s="490"/>
      <c r="T40" s="490"/>
      <c r="U40" s="490"/>
      <c r="V40" s="491"/>
      <c r="W40" s="489" t="s">
        <v>85</v>
      </c>
      <c r="X40" s="490"/>
      <c r="Y40" s="490"/>
      <c r="Z40" s="490"/>
      <c r="AA40" s="491"/>
      <c r="AB40" s="489" t="s">
        <v>86</v>
      </c>
      <c r="AC40" s="490"/>
      <c r="AD40" s="490"/>
      <c r="AE40" s="490"/>
      <c r="AF40" s="491"/>
      <c r="AG40" s="489" t="s">
        <v>87</v>
      </c>
      <c r="AH40" s="490"/>
      <c r="AI40" s="490"/>
      <c r="AJ40" s="490"/>
      <c r="AK40" s="491"/>
      <c r="AL40" s="489" t="s">
        <v>88</v>
      </c>
      <c r="AM40" s="490"/>
      <c r="AN40" s="490"/>
      <c r="AO40" s="490"/>
      <c r="AP40" s="491"/>
    </row>
    <row r="41" spans="1:42" x14ac:dyDescent="0.2">
      <c r="A41" s="125" t="s">
        <v>74</v>
      </c>
      <c r="B41" s="126" t="s">
        <v>75</v>
      </c>
      <c r="C41" s="73" t="s">
        <v>89</v>
      </c>
      <c r="D41" s="173" t="s">
        <v>90</v>
      </c>
      <c r="E41" s="173" t="s">
        <v>91</v>
      </c>
      <c r="F41" s="173" t="s">
        <v>92</v>
      </c>
      <c r="G41" s="175" t="s">
        <v>146</v>
      </c>
      <c r="H41" s="73" t="s">
        <v>89</v>
      </c>
      <c r="I41" s="173" t="s">
        <v>90</v>
      </c>
      <c r="J41" s="173" t="s">
        <v>91</v>
      </c>
      <c r="K41" s="173" t="s">
        <v>92</v>
      </c>
      <c r="L41" s="175" t="s">
        <v>146</v>
      </c>
      <c r="M41" s="73" t="s">
        <v>89</v>
      </c>
      <c r="N41" s="173" t="s">
        <v>90</v>
      </c>
      <c r="O41" s="173" t="s">
        <v>91</v>
      </c>
      <c r="P41" s="173" t="s">
        <v>92</v>
      </c>
      <c r="Q41" s="175" t="s">
        <v>146</v>
      </c>
      <c r="R41" s="73" t="s">
        <v>89</v>
      </c>
      <c r="S41" s="173" t="s">
        <v>90</v>
      </c>
      <c r="T41" s="173" t="s">
        <v>91</v>
      </c>
      <c r="U41" s="173" t="s">
        <v>92</v>
      </c>
      <c r="V41" s="175" t="s">
        <v>146</v>
      </c>
      <c r="W41" s="73" t="s">
        <v>89</v>
      </c>
      <c r="X41" s="173" t="s">
        <v>90</v>
      </c>
      <c r="Y41" s="173" t="s">
        <v>91</v>
      </c>
      <c r="Z41" s="173" t="s">
        <v>92</v>
      </c>
      <c r="AA41" s="175" t="s">
        <v>146</v>
      </c>
      <c r="AB41" s="73" t="s">
        <v>89</v>
      </c>
      <c r="AC41" s="173" t="s">
        <v>90</v>
      </c>
      <c r="AD41" s="173" t="s">
        <v>91</v>
      </c>
      <c r="AE41" s="173" t="s">
        <v>92</v>
      </c>
      <c r="AF41" s="175" t="s">
        <v>146</v>
      </c>
      <c r="AG41" s="73" t="s">
        <v>89</v>
      </c>
      <c r="AH41" s="173" t="s">
        <v>90</v>
      </c>
      <c r="AI41" s="173" t="s">
        <v>91</v>
      </c>
      <c r="AJ41" s="173" t="s">
        <v>92</v>
      </c>
      <c r="AK41" s="175" t="s">
        <v>146</v>
      </c>
      <c r="AL41" s="73" t="s">
        <v>89</v>
      </c>
      <c r="AM41" s="173" t="s">
        <v>90</v>
      </c>
      <c r="AN41" s="173" t="s">
        <v>91</v>
      </c>
      <c r="AO41" s="173" t="s">
        <v>92</v>
      </c>
      <c r="AP41" s="175" t="s">
        <v>146</v>
      </c>
    </row>
    <row r="42" spans="1:42" x14ac:dyDescent="0.2">
      <c r="A42" s="94">
        <v>0</v>
      </c>
      <c r="B42" s="95">
        <v>4.1666666666666664E-2</v>
      </c>
      <c r="C42" s="309">
        <f>SUM('PLAN Veic'!C65:F65)</f>
        <v>165</v>
      </c>
      <c r="D42" s="310">
        <f>SUM('PLAN Veic'!G65:J65)</f>
        <v>100</v>
      </c>
      <c r="E42" s="310">
        <f>SUM('PLAN Veic'!K65:N65)</f>
        <v>107</v>
      </c>
      <c r="F42" s="310">
        <f>SUM('PLAN Veic'!O65:R65)</f>
        <v>114</v>
      </c>
      <c r="G42" s="314">
        <f t="shared" ref="G42:G65" si="8">SUM(C42:F42)</f>
        <v>486</v>
      </c>
      <c r="H42" s="309">
        <f>SUM('PLAN Veic'!S65:V65)</f>
        <v>67</v>
      </c>
      <c r="I42" s="310">
        <f>SUM('PLAN Veic'!W65:Z65)</f>
        <v>48</v>
      </c>
      <c r="J42" s="310">
        <f>SUM('PLAN Veic'!AA65:AD65)</f>
        <v>61</v>
      </c>
      <c r="K42" s="310">
        <f>SUM('PLAN Veic'!AE65:AH65)</f>
        <v>42</v>
      </c>
      <c r="L42" s="314">
        <f t="shared" ref="L42:L65" si="9">SUM(H42:K42)</f>
        <v>218</v>
      </c>
      <c r="M42" s="309">
        <f>SUM('PLAN Veic'!AI65:AL65)</f>
        <v>153</v>
      </c>
      <c r="N42" s="310">
        <f>SUM('PLAN Veic'!AM65:AP65)</f>
        <v>138</v>
      </c>
      <c r="O42" s="310">
        <f>SUM('PLAN Veic'!AQ65:AT65)</f>
        <v>108</v>
      </c>
      <c r="P42" s="310">
        <f>SUM('PLAN Veic'!AU65:AX65)</f>
        <v>63</v>
      </c>
      <c r="Q42" s="314">
        <f t="shared" ref="Q42:Q65" si="10">SUM(M42:P42)</f>
        <v>462</v>
      </c>
      <c r="R42" s="309">
        <f>SUM('PLAN Veic'!AY65:BB65)</f>
        <v>1</v>
      </c>
      <c r="S42" s="310">
        <f>SUM('PLAN Veic'!BC65:BF65)</f>
        <v>1</v>
      </c>
      <c r="T42" s="310">
        <f>SUM('PLAN Veic'!BG65:BJ65)</f>
        <v>0</v>
      </c>
      <c r="U42" s="310">
        <f>SUM('PLAN Veic'!BK65:BN65)</f>
        <v>2</v>
      </c>
      <c r="V42" s="314">
        <f t="shared" ref="V42:V65" si="11">SUM(R42:U42)</f>
        <v>4</v>
      </c>
      <c r="W42" s="309">
        <f>SUM('PLAN Veic'!C93:F93)</f>
        <v>16</v>
      </c>
      <c r="X42" s="310">
        <f>SUM('PLAN Veic'!G93:J93)</f>
        <v>7</v>
      </c>
      <c r="Y42" s="310">
        <f>SUM('PLAN Veic'!K93:N93)</f>
        <v>2</v>
      </c>
      <c r="Z42" s="310">
        <f>SUM('PLAN Veic'!O93:R93)</f>
        <v>5</v>
      </c>
      <c r="AA42" s="314">
        <f t="shared" ref="AA42:AA65" si="12">SUM(W42:Z42)</f>
        <v>30</v>
      </c>
      <c r="AB42" s="309">
        <f>SUM('PLAN Veic'!S93:V93)</f>
        <v>224</v>
      </c>
      <c r="AC42" s="310">
        <f>SUM('PLAN Veic'!W93:Z93)</f>
        <v>145</v>
      </c>
      <c r="AD42" s="310">
        <f>SUM('PLAN Veic'!AA93:AD93)</f>
        <v>156</v>
      </c>
      <c r="AE42" s="310">
        <f>SUM('PLAN Veic'!AE93:AH93)</f>
        <v>165</v>
      </c>
      <c r="AF42" s="314">
        <f t="shared" ref="AF42:AF65" si="13">SUM(AB42:AE42)</f>
        <v>690</v>
      </c>
      <c r="AG42" s="309">
        <f>SUM('PLAN Veic'!AI93:AL93)</f>
        <v>15</v>
      </c>
      <c r="AH42" s="310">
        <f>SUM('PLAN Veic'!AM93:AP93)</f>
        <v>6</v>
      </c>
      <c r="AI42" s="310">
        <f>SUM('PLAN Veic'!AQ93:AT93)</f>
        <v>2</v>
      </c>
      <c r="AJ42" s="310">
        <f>SUM('PLAN Veic'!AU93:AX93)</f>
        <v>3</v>
      </c>
      <c r="AK42" s="314">
        <f t="shared" ref="AK42:AK65" si="14">SUM(AG42:AJ42)</f>
        <v>26</v>
      </c>
      <c r="AL42" s="309">
        <f>SUM('PLAN Veic'!AY93:BB93)</f>
        <v>0</v>
      </c>
      <c r="AM42" s="310">
        <f>SUM('PLAN Veic'!BC93:BF93)</f>
        <v>0</v>
      </c>
      <c r="AN42" s="310">
        <f>SUM('PLAN Veic'!BG93:BJ93)</f>
        <v>0</v>
      </c>
      <c r="AO42" s="310">
        <f>SUM('PLAN Veic'!BK93:BN93)</f>
        <v>0</v>
      </c>
      <c r="AP42" s="314">
        <f t="shared" ref="AP42:AP65" si="15">SUM(AL42:AO42)</f>
        <v>0</v>
      </c>
    </row>
    <row r="43" spans="1:42" x14ac:dyDescent="0.2">
      <c r="A43" s="73">
        <v>4.1666666666666664E-2</v>
      </c>
      <c r="B43" s="74">
        <v>8.3333333333333329E-2</v>
      </c>
      <c r="C43" s="311">
        <f>SUM('PLAN Veic'!C66:F66)</f>
        <v>62</v>
      </c>
      <c r="D43" s="12">
        <f>SUM('PLAN Veic'!G66:J66)</f>
        <v>74</v>
      </c>
      <c r="E43" s="12">
        <f>SUM('PLAN Veic'!K66:N66)</f>
        <v>85</v>
      </c>
      <c r="F43" s="12">
        <f>SUM('PLAN Veic'!O66:R66)</f>
        <v>84</v>
      </c>
      <c r="G43" s="315">
        <f t="shared" si="8"/>
        <v>305</v>
      </c>
      <c r="H43" s="311">
        <f>SUM('PLAN Veic'!S66:V66)</f>
        <v>37</v>
      </c>
      <c r="I43" s="12">
        <f>SUM('PLAN Veic'!W66:Z66)</f>
        <v>25</v>
      </c>
      <c r="J43" s="12">
        <f>SUM('PLAN Veic'!AA66:AD66)</f>
        <v>34</v>
      </c>
      <c r="K43" s="12">
        <f>SUM('PLAN Veic'!AE66:AH66)</f>
        <v>25</v>
      </c>
      <c r="L43" s="315">
        <f t="shared" si="9"/>
        <v>121</v>
      </c>
      <c r="M43" s="311">
        <f>SUM('PLAN Veic'!AI66:AL66)</f>
        <v>62</v>
      </c>
      <c r="N43" s="12">
        <f>SUM('PLAN Veic'!AM66:AP66)</f>
        <v>69</v>
      </c>
      <c r="O43" s="12">
        <f>SUM('PLAN Veic'!AQ66:AT66)</f>
        <v>61</v>
      </c>
      <c r="P43" s="12">
        <f>SUM('PLAN Veic'!AU66:AX66)</f>
        <v>41</v>
      </c>
      <c r="Q43" s="315">
        <f t="shared" si="10"/>
        <v>233</v>
      </c>
      <c r="R43" s="311">
        <f>SUM('PLAN Veic'!AY66:BB66)</f>
        <v>1</v>
      </c>
      <c r="S43" s="12">
        <f>SUM('PLAN Veic'!BC66:BF66)</f>
        <v>1</v>
      </c>
      <c r="T43" s="12">
        <f>SUM('PLAN Veic'!BG66:BJ66)</f>
        <v>1</v>
      </c>
      <c r="U43" s="12">
        <f>SUM('PLAN Veic'!BK66:BN66)</f>
        <v>0</v>
      </c>
      <c r="V43" s="315">
        <f t="shared" si="11"/>
        <v>3</v>
      </c>
      <c r="W43" s="311">
        <f>SUM('PLAN Veic'!C94:F94)</f>
        <v>1</v>
      </c>
      <c r="X43" s="12">
        <f>SUM('PLAN Veic'!G94:J94)</f>
        <v>1</v>
      </c>
      <c r="Y43" s="12">
        <f>SUM('PLAN Veic'!K94:N94)</f>
        <v>1</v>
      </c>
      <c r="Z43" s="12">
        <f>SUM('PLAN Veic'!O94:R94)</f>
        <v>0</v>
      </c>
      <c r="AA43" s="315">
        <f t="shared" si="12"/>
        <v>3</v>
      </c>
      <c r="AB43" s="311">
        <f>SUM('PLAN Veic'!S94:V94)</f>
        <v>99</v>
      </c>
      <c r="AC43" s="12">
        <f>SUM('PLAN Veic'!W94:Z94)</f>
        <v>99</v>
      </c>
      <c r="AD43" s="12">
        <f>SUM('PLAN Veic'!AA94:AD94)</f>
        <v>122</v>
      </c>
      <c r="AE43" s="12">
        <f>SUM('PLAN Veic'!AE94:AH94)</f>
        <v>105</v>
      </c>
      <c r="AF43" s="315">
        <f t="shared" si="13"/>
        <v>425</v>
      </c>
      <c r="AG43" s="311">
        <f>SUM('PLAN Veic'!AI94:AL94)</f>
        <v>0</v>
      </c>
      <c r="AH43" s="12">
        <f>SUM('PLAN Veic'!AM94:AP94)</f>
        <v>0</v>
      </c>
      <c r="AI43" s="12">
        <f>SUM('PLAN Veic'!AQ94:AT94)</f>
        <v>0</v>
      </c>
      <c r="AJ43" s="12">
        <f>SUM('PLAN Veic'!AU94:AX94)</f>
        <v>0</v>
      </c>
      <c r="AK43" s="315">
        <f t="shared" si="14"/>
        <v>0</v>
      </c>
      <c r="AL43" s="311">
        <f>SUM('PLAN Veic'!AY94:BB94)</f>
        <v>0</v>
      </c>
      <c r="AM43" s="12">
        <f>SUM('PLAN Veic'!BC94:BF94)</f>
        <v>0</v>
      </c>
      <c r="AN43" s="12">
        <f>SUM('PLAN Veic'!BG94:BJ94)</f>
        <v>0</v>
      </c>
      <c r="AO43" s="12">
        <f>SUM('PLAN Veic'!BK94:BN94)</f>
        <v>0</v>
      </c>
      <c r="AP43" s="315">
        <f t="shared" si="15"/>
        <v>0</v>
      </c>
    </row>
    <row r="44" spans="1:42" x14ac:dyDescent="0.2">
      <c r="A44" s="94">
        <v>8.3333333333333329E-2</v>
      </c>
      <c r="B44" s="95">
        <v>0.125</v>
      </c>
      <c r="C44" s="309">
        <f>SUM('PLAN Veic'!C67:F67)</f>
        <v>63</v>
      </c>
      <c r="D44" s="310">
        <f>SUM('PLAN Veic'!G67:J67)</f>
        <v>40</v>
      </c>
      <c r="E44" s="310">
        <f>SUM('PLAN Veic'!K67:N67)</f>
        <v>28</v>
      </c>
      <c r="F44" s="310">
        <f>SUM('PLAN Veic'!O67:R67)</f>
        <v>42</v>
      </c>
      <c r="G44" s="316">
        <f t="shared" si="8"/>
        <v>173</v>
      </c>
      <c r="H44" s="309">
        <f>SUM('PLAN Veic'!S67:V67)</f>
        <v>18</v>
      </c>
      <c r="I44" s="310">
        <f>SUM('PLAN Veic'!W67:Z67)</f>
        <v>26</v>
      </c>
      <c r="J44" s="310">
        <f>SUM('PLAN Veic'!AA67:AD67)</f>
        <v>24</v>
      </c>
      <c r="K44" s="310">
        <f>SUM('PLAN Veic'!AE67:AH67)</f>
        <v>22</v>
      </c>
      <c r="L44" s="316">
        <f t="shared" si="9"/>
        <v>90</v>
      </c>
      <c r="M44" s="309">
        <f>SUM('PLAN Veic'!AI67:AL67)</f>
        <v>35</v>
      </c>
      <c r="N44" s="310">
        <f>SUM('PLAN Veic'!AM67:AP67)</f>
        <v>34</v>
      </c>
      <c r="O44" s="310">
        <f>SUM('PLAN Veic'!AQ67:AT67)</f>
        <v>32</v>
      </c>
      <c r="P44" s="310">
        <f>SUM('PLAN Veic'!AU67:AX67)</f>
        <v>29</v>
      </c>
      <c r="Q44" s="316">
        <f t="shared" si="10"/>
        <v>130</v>
      </c>
      <c r="R44" s="309">
        <f>SUM('PLAN Veic'!AY67:BB67)</f>
        <v>0</v>
      </c>
      <c r="S44" s="310">
        <f>SUM('PLAN Veic'!BC67:BF67)</f>
        <v>3</v>
      </c>
      <c r="T44" s="310">
        <f>SUM('PLAN Veic'!BG67:BJ67)</f>
        <v>0</v>
      </c>
      <c r="U44" s="310">
        <f>SUM('PLAN Veic'!BK67:BN67)</f>
        <v>0</v>
      </c>
      <c r="V44" s="316">
        <f t="shared" si="11"/>
        <v>3</v>
      </c>
      <c r="W44" s="309">
        <f>SUM('PLAN Veic'!C95:F95)</f>
        <v>0</v>
      </c>
      <c r="X44" s="310">
        <f>SUM('PLAN Veic'!G95:J95)</f>
        <v>3</v>
      </c>
      <c r="Y44" s="310">
        <f>SUM('PLAN Veic'!K95:N95)</f>
        <v>1</v>
      </c>
      <c r="Z44" s="310">
        <f>SUM('PLAN Veic'!O95:R95)</f>
        <v>0</v>
      </c>
      <c r="AA44" s="316">
        <f t="shared" si="12"/>
        <v>4</v>
      </c>
      <c r="AB44" s="309">
        <f>SUM('PLAN Veic'!S95:V95)</f>
        <v>79</v>
      </c>
      <c r="AC44" s="310">
        <f>SUM('PLAN Veic'!W95:Z95)</f>
        <v>72</v>
      </c>
      <c r="AD44" s="310">
        <f>SUM('PLAN Veic'!AA95:AD95)</f>
        <v>48</v>
      </c>
      <c r="AE44" s="310">
        <f>SUM('PLAN Veic'!AE95:AH95)</f>
        <v>60</v>
      </c>
      <c r="AF44" s="316">
        <f t="shared" si="13"/>
        <v>259</v>
      </c>
      <c r="AG44" s="309">
        <f>SUM('PLAN Veic'!AI95:AL95)</f>
        <v>0</v>
      </c>
      <c r="AH44" s="310">
        <f>SUM('PLAN Veic'!AM95:AP95)</f>
        <v>0</v>
      </c>
      <c r="AI44" s="310">
        <f>SUM('PLAN Veic'!AQ95:AT95)</f>
        <v>1</v>
      </c>
      <c r="AJ44" s="310">
        <f>SUM('PLAN Veic'!AU95:AX95)</f>
        <v>0</v>
      </c>
      <c r="AK44" s="316">
        <f t="shared" si="14"/>
        <v>1</v>
      </c>
      <c r="AL44" s="309">
        <f>SUM('PLAN Veic'!AY95:BB95)</f>
        <v>0</v>
      </c>
      <c r="AM44" s="310">
        <f>SUM('PLAN Veic'!BC95:BF95)</f>
        <v>0</v>
      </c>
      <c r="AN44" s="310">
        <f>SUM('PLAN Veic'!BG95:BJ95)</f>
        <v>0</v>
      </c>
      <c r="AO44" s="310">
        <f>SUM('PLAN Veic'!BK95:BN95)</f>
        <v>0</v>
      </c>
      <c r="AP44" s="316">
        <f t="shared" si="15"/>
        <v>0</v>
      </c>
    </row>
    <row r="45" spans="1:42" x14ac:dyDescent="0.2">
      <c r="A45" s="73">
        <v>0.125</v>
      </c>
      <c r="B45" s="74">
        <v>0.16666666666666699</v>
      </c>
      <c r="C45" s="311">
        <f>SUM('PLAN Veic'!C68:F68)</f>
        <v>28</v>
      </c>
      <c r="D45" s="12">
        <f>SUM('PLAN Veic'!G68:J68)</f>
        <v>33</v>
      </c>
      <c r="E45" s="12">
        <f>SUM('PLAN Veic'!K68:N68)</f>
        <v>39</v>
      </c>
      <c r="F45" s="12">
        <f>SUM('PLAN Veic'!O68:R68)</f>
        <v>40</v>
      </c>
      <c r="G45" s="315">
        <f t="shared" si="8"/>
        <v>140</v>
      </c>
      <c r="H45" s="311">
        <f>SUM('PLAN Veic'!S68:V68)</f>
        <v>27</v>
      </c>
      <c r="I45" s="12">
        <f>SUM('PLAN Veic'!W68:Z68)</f>
        <v>22</v>
      </c>
      <c r="J45" s="12">
        <f>SUM('PLAN Veic'!AA68:AD68)</f>
        <v>16</v>
      </c>
      <c r="K45" s="12">
        <f>SUM('PLAN Veic'!AE68:AH68)</f>
        <v>29</v>
      </c>
      <c r="L45" s="315">
        <f t="shared" si="9"/>
        <v>94</v>
      </c>
      <c r="M45" s="311">
        <f>SUM('PLAN Veic'!AI68:AL68)</f>
        <v>24</v>
      </c>
      <c r="N45" s="12">
        <f>SUM('PLAN Veic'!AM68:AP68)</f>
        <v>28</v>
      </c>
      <c r="O45" s="12">
        <f>SUM('PLAN Veic'!AQ68:AT68)</f>
        <v>25</v>
      </c>
      <c r="P45" s="12">
        <f>SUM('PLAN Veic'!AU68:AX68)</f>
        <v>30</v>
      </c>
      <c r="Q45" s="315">
        <f t="shared" si="10"/>
        <v>107</v>
      </c>
      <c r="R45" s="311">
        <f>SUM('PLAN Veic'!AY68:BB68)</f>
        <v>0</v>
      </c>
      <c r="S45" s="12">
        <f>SUM('PLAN Veic'!BC68:BF68)</f>
        <v>1</v>
      </c>
      <c r="T45" s="12">
        <f>SUM('PLAN Veic'!BG68:BJ68)</f>
        <v>0</v>
      </c>
      <c r="U45" s="12">
        <f>SUM('PLAN Veic'!BK68:BN68)</f>
        <v>1</v>
      </c>
      <c r="V45" s="315">
        <f t="shared" si="11"/>
        <v>2</v>
      </c>
      <c r="W45" s="311">
        <f>SUM('PLAN Veic'!C96:F96)</f>
        <v>0</v>
      </c>
      <c r="X45" s="12">
        <f>SUM('PLAN Veic'!G96:J96)</f>
        <v>1</v>
      </c>
      <c r="Y45" s="12">
        <f>SUM('PLAN Veic'!K96:N96)</f>
        <v>0</v>
      </c>
      <c r="Z45" s="12">
        <f>SUM('PLAN Veic'!O96:R96)</f>
        <v>1</v>
      </c>
      <c r="AA45" s="315">
        <f t="shared" si="12"/>
        <v>2</v>
      </c>
      <c r="AB45" s="311">
        <f>SUM('PLAN Veic'!S96:V96)</f>
        <v>54</v>
      </c>
      <c r="AC45" s="12">
        <f>SUM('PLAN Veic'!W96:Z96)</f>
        <v>53</v>
      </c>
      <c r="AD45" s="12">
        <f>SUM('PLAN Veic'!AA96:AD96)</f>
        <v>67</v>
      </c>
      <c r="AE45" s="12">
        <f>SUM('PLAN Veic'!AE96:AH96)</f>
        <v>68</v>
      </c>
      <c r="AF45" s="315">
        <f t="shared" si="13"/>
        <v>242</v>
      </c>
      <c r="AG45" s="311">
        <f>SUM('PLAN Veic'!AI96:AL96)</f>
        <v>0</v>
      </c>
      <c r="AH45" s="12">
        <f>SUM('PLAN Veic'!AM96:AP96)</f>
        <v>0</v>
      </c>
      <c r="AI45" s="12">
        <f>SUM('PLAN Veic'!AQ96:AT96)</f>
        <v>0</v>
      </c>
      <c r="AJ45" s="12">
        <f>SUM('PLAN Veic'!AU96:AX96)</f>
        <v>0</v>
      </c>
      <c r="AK45" s="315">
        <f t="shared" si="14"/>
        <v>0</v>
      </c>
      <c r="AL45" s="311">
        <f>SUM('PLAN Veic'!AY96:BB96)</f>
        <v>0</v>
      </c>
      <c r="AM45" s="12">
        <f>SUM('PLAN Veic'!BC96:BF96)</f>
        <v>0</v>
      </c>
      <c r="AN45" s="12">
        <f>SUM('PLAN Veic'!BG96:BJ96)</f>
        <v>0</v>
      </c>
      <c r="AO45" s="12">
        <f>SUM('PLAN Veic'!BK96:BN96)</f>
        <v>0</v>
      </c>
      <c r="AP45" s="315">
        <f t="shared" si="15"/>
        <v>0</v>
      </c>
    </row>
    <row r="46" spans="1:42" x14ac:dyDescent="0.2">
      <c r="A46" s="94">
        <v>0.16666666666666666</v>
      </c>
      <c r="B46" s="95">
        <v>0.20833333333333301</v>
      </c>
      <c r="C46" s="309">
        <f>SUM('PLAN Veic'!C69:F69)</f>
        <v>57</v>
      </c>
      <c r="D46" s="310">
        <f>SUM('PLAN Veic'!G69:J69)</f>
        <v>40</v>
      </c>
      <c r="E46" s="310">
        <f>SUM('PLAN Veic'!K69:N69)</f>
        <v>63</v>
      </c>
      <c r="F46" s="310">
        <f>SUM('PLAN Veic'!O69:R69)</f>
        <v>61</v>
      </c>
      <c r="G46" s="316">
        <f t="shared" si="8"/>
        <v>221</v>
      </c>
      <c r="H46" s="309">
        <f>SUM('PLAN Veic'!S69:V69)</f>
        <v>34</v>
      </c>
      <c r="I46" s="310">
        <f>SUM('PLAN Veic'!W69:Z69)</f>
        <v>51</v>
      </c>
      <c r="J46" s="310">
        <f>SUM('PLAN Veic'!AA69:AD69)</f>
        <v>81</v>
      </c>
      <c r="K46" s="310">
        <f>SUM('PLAN Veic'!AE69:AH69)</f>
        <v>123</v>
      </c>
      <c r="L46" s="316">
        <f t="shared" si="9"/>
        <v>289</v>
      </c>
      <c r="M46" s="309">
        <f>SUM('PLAN Veic'!AI69:AL69)</f>
        <v>43</v>
      </c>
      <c r="N46" s="310">
        <f>SUM('PLAN Veic'!AM69:AP69)</f>
        <v>54</v>
      </c>
      <c r="O46" s="310">
        <f>SUM('PLAN Veic'!AQ69:AT69)</f>
        <v>68</v>
      </c>
      <c r="P46" s="310">
        <f>SUM('PLAN Veic'!AU69:AX69)</f>
        <v>75</v>
      </c>
      <c r="Q46" s="316">
        <f t="shared" si="10"/>
        <v>240</v>
      </c>
      <c r="R46" s="309">
        <f>SUM('PLAN Veic'!AY69:BB69)</f>
        <v>2</v>
      </c>
      <c r="S46" s="310">
        <f>SUM('PLAN Veic'!BC69:BF69)</f>
        <v>1</v>
      </c>
      <c r="T46" s="310">
        <f>SUM('PLAN Veic'!BG69:BJ69)</f>
        <v>3</v>
      </c>
      <c r="U46" s="310">
        <f>SUM('PLAN Veic'!BK69:BN69)</f>
        <v>3</v>
      </c>
      <c r="V46" s="316">
        <f t="shared" si="11"/>
        <v>9</v>
      </c>
      <c r="W46" s="309">
        <f>SUM('PLAN Veic'!C97:F97)</f>
        <v>3</v>
      </c>
      <c r="X46" s="310">
        <f>SUM('PLAN Veic'!G97:J97)</f>
        <v>4</v>
      </c>
      <c r="Y46" s="310">
        <f>SUM('PLAN Veic'!K97:N97)</f>
        <v>4</v>
      </c>
      <c r="Z46" s="310">
        <f>SUM('PLAN Veic'!O97:R97)</f>
        <v>5</v>
      </c>
      <c r="AA46" s="316">
        <f t="shared" si="12"/>
        <v>16</v>
      </c>
      <c r="AB46" s="309">
        <f>SUM('PLAN Veic'!S97:V97)</f>
        <v>95</v>
      </c>
      <c r="AC46" s="310">
        <f>SUM('PLAN Veic'!W97:Z97)</f>
        <v>94</v>
      </c>
      <c r="AD46" s="310">
        <f>SUM('PLAN Veic'!AA97:AD97)</f>
        <v>141</v>
      </c>
      <c r="AE46" s="310">
        <f>SUM('PLAN Veic'!AE97:AH97)</f>
        <v>184</v>
      </c>
      <c r="AF46" s="316">
        <f t="shared" si="13"/>
        <v>514</v>
      </c>
      <c r="AG46" s="309">
        <f>SUM('PLAN Veic'!AI97:AL97)</f>
        <v>1</v>
      </c>
      <c r="AH46" s="310">
        <f>SUM('PLAN Veic'!AM97:AP97)</f>
        <v>3</v>
      </c>
      <c r="AI46" s="310">
        <f>SUM('PLAN Veic'!AQ97:AT97)</f>
        <v>1</v>
      </c>
      <c r="AJ46" s="310">
        <f>SUM('PLAN Veic'!AU97:AX97)</f>
        <v>2</v>
      </c>
      <c r="AK46" s="316">
        <f t="shared" si="14"/>
        <v>7</v>
      </c>
      <c r="AL46" s="309">
        <f>SUM('PLAN Veic'!AY97:BB97)</f>
        <v>0</v>
      </c>
      <c r="AM46" s="310">
        <f>SUM('PLAN Veic'!BC97:BF97)</f>
        <v>0</v>
      </c>
      <c r="AN46" s="310">
        <f>SUM('PLAN Veic'!BG97:BJ97)</f>
        <v>0</v>
      </c>
      <c r="AO46" s="310">
        <f>SUM('PLAN Veic'!BK97:BN97)</f>
        <v>0</v>
      </c>
      <c r="AP46" s="316">
        <f t="shared" si="15"/>
        <v>0</v>
      </c>
    </row>
    <row r="47" spans="1:42" x14ac:dyDescent="0.2">
      <c r="A47" s="73">
        <v>0.20833333333333334</v>
      </c>
      <c r="B47" s="74">
        <v>0.25</v>
      </c>
      <c r="C47" s="311">
        <f>SUM('PLAN Veic'!C70:F70)</f>
        <v>87</v>
      </c>
      <c r="D47" s="12">
        <f>SUM('PLAN Veic'!G70:J70)</f>
        <v>127</v>
      </c>
      <c r="E47" s="12">
        <f>SUM('PLAN Veic'!K70:N70)</f>
        <v>150</v>
      </c>
      <c r="F47" s="12">
        <f>SUM('PLAN Veic'!O70:R70)</f>
        <v>214</v>
      </c>
      <c r="G47" s="315">
        <f t="shared" si="8"/>
        <v>578</v>
      </c>
      <c r="H47" s="311">
        <f>SUM('PLAN Veic'!S70:V70)</f>
        <v>160</v>
      </c>
      <c r="I47" s="12">
        <f>SUM('PLAN Veic'!W70:Z70)</f>
        <v>268</v>
      </c>
      <c r="J47" s="12">
        <f>SUM('PLAN Veic'!AA70:AD70)</f>
        <v>288</v>
      </c>
      <c r="K47" s="12">
        <f>SUM('PLAN Veic'!AE70:AH70)</f>
        <v>340</v>
      </c>
      <c r="L47" s="315">
        <f t="shared" si="9"/>
        <v>1056</v>
      </c>
      <c r="M47" s="311">
        <f>SUM('PLAN Veic'!AI70:AL70)</f>
        <v>93</v>
      </c>
      <c r="N47" s="12">
        <f>SUM('PLAN Veic'!AM70:AP70)</f>
        <v>138</v>
      </c>
      <c r="O47" s="12">
        <f>SUM('PLAN Veic'!AQ70:AT70)</f>
        <v>154</v>
      </c>
      <c r="P47" s="12">
        <f>SUM('PLAN Veic'!AU70:AX70)</f>
        <v>214</v>
      </c>
      <c r="Q47" s="315">
        <f t="shared" si="10"/>
        <v>599</v>
      </c>
      <c r="R47" s="311">
        <f>SUM('PLAN Veic'!AY70:BB70)</f>
        <v>0</v>
      </c>
      <c r="S47" s="12">
        <f>SUM('PLAN Veic'!BC70:BF70)</f>
        <v>6</v>
      </c>
      <c r="T47" s="12">
        <f>SUM('PLAN Veic'!BG70:BJ70)</f>
        <v>8</v>
      </c>
      <c r="U47" s="12">
        <f>SUM('PLAN Veic'!BK70:BN70)</f>
        <v>6</v>
      </c>
      <c r="V47" s="315">
        <f t="shared" si="11"/>
        <v>20</v>
      </c>
      <c r="W47" s="311">
        <f>SUM('PLAN Veic'!C98:F98)</f>
        <v>7</v>
      </c>
      <c r="X47" s="12">
        <f>SUM('PLAN Veic'!G98:J98)</f>
        <v>16</v>
      </c>
      <c r="Y47" s="12">
        <f>SUM('PLAN Veic'!K98:N98)</f>
        <v>28</v>
      </c>
      <c r="Z47" s="12">
        <f>SUM('PLAN Veic'!O98:R98)</f>
        <v>24</v>
      </c>
      <c r="AA47" s="315">
        <f t="shared" si="12"/>
        <v>75</v>
      </c>
      <c r="AB47" s="311">
        <f>SUM('PLAN Veic'!S98:V98)</f>
        <v>260</v>
      </c>
      <c r="AC47" s="12">
        <f>SUM('PLAN Veic'!W98:Z98)</f>
        <v>381</v>
      </c>
      <c r="AD47" s="12">
        <f>SUM('PLAN Veic'!AA98:AD98)</f>
        <v>443</v>
      </c>
      <c r="AE47" s="12">
        <f>SUM('PLAN Veic'!AE98:AH98)</f>
        <v>452</v>
      </c>
      <c r="AF47" s="315">
        <f t="shared" si="13"/>
        <v>1536</v>
      </c>
      <c r="AG47" s="311">
        <f>SUM('PLAN Veic'!AI98:AL98)</f>
        <v>7</v>
      </c>
      <c r="AH47" s="12">
        <f>SUM('PLAN Veic'!AM98:AP98)</f>
        <v>10</v>
      </c>
      <c r="AI47" s="12">
        <f>SUM('PLAN Veic'!AQ98:AT98)</f>
        <v>20</v>
      </c>
      <c r="AJ47" s="12">
        <f>SUM('PLAN Veic'!AU98:AX98)</f>
        <v>18</v>
      </c>
      <c r="AK47" s="315">
        <f t="shared" si="14"/>
        <v>55</v>
      </c>
      <c r="AL47" s="311">
        <f>SUM('PLAN Veic'!AY98:BB98)</f>
        <v>0</v>
      </c>
      <c r="AM47" s="12">
        <f>SUM('PLAN Veic'!BC98:BF98)</f>
        <v>0</v>
      </c>
      <c r="AN47" s="12">
        <f>SUM('PLAN Veic'!BG98:BJ98)</f>
        <v>0</v>
      </c>
      <c r="AO47" s="12">
        <f>SUM('PLAN Veic'!BK98:BN98)</f>
        <v>0</v>
      </c>
      <c r="AP47" s="315">
        <f t="shared" si="15"/>
        <v>0</v>
      </c>
    </row>
    <row r="48" spans="1:42" x14ac:dyDescent="0.2">
      <c r="A48" s="94">
        <v>0.25</v>
      </c>
      <c r="B48" s="95">
        <v>0.29166666666666602</v>
      </c>
      <c r="C48" s="309">
        <f>SUM('PLAN Veic'!C71:F71)</f>
        <v>191</v>
      </c>
      <c r="D48" s="310">
        <f>SUM('PLAN Veic'!G71:J71)</f>
        <v>342</v>
      </c>
      <c r="E48" s="310">
        <f>SUM('PLAN Veic'!K71:N71)</f>
        <v>307</v>
      </c>
      <c r="F48" s="310">
        <f>SUM('PLAN Veic'!O71:R71)</f>
        <v>381</v>
      </c>
      <c r="G48" s="316">
        <f t="shared" si="8"/>
        <v>1221</v>
      </c>
      <c r="H48" s="309">
        <f>SUM('PLAN Veic'!S71:V71)</f>
        <v>390</v>
      </c>
      <c r="I48" s="310">
        <f>SUM('PLAN Veic'!W71:Z71)</f>
        <v>512</v>
      </c>
      <c r="J48" s="310">
        <f>SUM('PLAN Veic'!AA71:AD71)</f>
        <v>591</v>
      </c>
      <c r="K48" s="310">
        <f>SUM('PLAN Veic'!AE71:AH71)</f>
        <v>667</v>
      </c>
      <c r="L48" s="316">
        <f t="shared" si="9"/>
        <v>2160</v>
      </c>
      <c r="M48" s="309">
        <f>SUM('PLAN Veic'!AI71:AL71)</f>
        <v>290</v>
      </c>
      <c r="N48" s="310">
        <f>SUM('PLAN Veic'!AM71:AP71)</f>
        <v>368</v>
      </c>
      <c r="O48" s="310">
        <f>SUM('PLAN Veic'!AQ71:AT71)</f>
        <v>498</v>
      </c>
      <c r="P48" s="310">
        <f>SUM('PLAN Veic'!AU71:AX71)</f>
        <v>507</v>
      </c>
      <c r="Q48" s="316">
        <f t="shared" si="10"/>
        <v>1663</v>
      </c>
      <c r="R48" s="309">
        <f>SUM('PLAN Veic'!AY71:BB71)</f>
        <v>14</v>
      </c>
      <c r="S48" s="310">
        <f>SUM('PLAN Veic'!BC71:BF71)</f>
        <v>9</v>
      </c>
      <c r="T48" s="310">
        <f>SUM('PLAN Veic'!BG71:BJ71)</f>
        <v>13</v>
      </c>
      <c r="U48" s="310">
        <f>SUM('PLAN Veic'!BK71:BN71)</f>
        <v>13</v>
      </c>
      <c r="V48" s="316">
        <f t="shared" si="11"/>
        <v>49</v>
      </c>
      <c r="W48" s="309">
        <f>SUM('PLAN Veic'!C99:F99)</f>
        <v>32</v>
      </c>
      <c r="X48" s="310">
        <f>SUM('PLAN Veic'!G99:J99)</f>
        <v>37</v>
      </c>
      <c r="Y48" s="310">
        <f>SUM('PLAN Veic'!K99:N99)</f>
        <v>46</v>
      </c>
      <c r="Z48" s="310">
        <f>SUM('PLAN Veic'!O99:R99)</f>
        <v>106</v>
      </c>
      <c r="AA48" s="316">
        <f t="shared" si="12"/>
        <v>221</v>
      </c>
      <c r="AB48" s="309">
        <f>SUM('PLAN Veic'!S99:V99)</f>
        <v>608</v>
      </c>
      <c r="AC48" s="310">
        <f>SUM('PLAN Veic'!W99:Z99)</f>
        <v>851</v>
      </c>
      <c r="AD48" s="310">
        <f>SUM('PLAN Veic'!AA99:AD99)</f>
        <v>948</v>
      </c>
      <c r="AE48" s="310">
        <f>SUM('PLAN Veic'!AE99:AH99)</f>
        <v>1083</v>
      </c>
      <c r="AF48" s="316">
        <f t="shared" si="13"/>
        <v>3490</v>
      </c>
      <c r="AG48" s="309">
        <f>SUM('PLAN Veic'!AI99:AL99)</f>
        <v>18</v>
      </c>
      <c r="AH48" s="310">
        <f>SUM('PLAN Veic'!AM99:AP99)</f>
        <v>28</v>
      </c>
      <c r="AI48" s="310">
        <f>SUM('PLAN Veic'!AQ99:AT99)</f>
        <v>33</v>
      </c>
      <c r="AJ48" s="310">
        <f>SUM('PLAN Veic'!AU99:AX99)</f>
        <v>93</v>
      </c>
      <c r="AK48" s="316">
        <f t="shared" si="14"/>
        <v>172</v>
      </c>
      <c r="AL48" s="309">
        <f>SUM('PLAN Veic'!AY99:BB99)</f>
        <v>0</v>
      </c>
      <c r="AM48" s="310">
        <f>SUM('PLAN Veic'!BC99:BF99)</f>
        <v>0</v>
      </c>
      <c r="AN48" s="310">
        <f>SUM('PLAN Veic'!BG99:BJ99)</f>
        <v>0</v>
      </c>
      <c r="AO48" s="310">
        <f>SUM('PLAN Veic'!BK99:BN99)</f>
        <v>0</v>
      </c>
      <c r="AP48" s="316">
        <f t="shared" si="15"/>
        <v>0</v>
      </c>
    </row>
    <row r="49" spans="1:42" x14ac:dyDescent="0.2">
      <c r="A49" s="73">
        <v>0.29166666666666669</v>
      </c>
      <c r="B49" s="74">
        <v>0.33333333333333298</v>
      </c>
      <c r="C49" s="311">
        <f>SUM('PLAN Veic'!C72:F72)</f>
        <v>326</v>
      </c>
      <c r="D49" s="12">
        <f>SUM('PLAN Veic'!G72:J72)</f>
        <v>380</v>
      </c>
      <c r="E49" s="12">
        <f>SUM('PLAN Veic'!K72:N72)</f>
        <v>428</v>
      </c>
      <c r="F49" s="12">
        <f>SUM('PLAN Veic'!O72:R72)</f>
        <v>305</v>
      </c>
      <c r="G49" s="315">
        <f t="shared" si="8"/>
        <v>1439</v>
      </c>
      <c r="H49" s="311">
        <f>SUM('PLAN Veic'!S72:V72)</f>
        <v>663</v>
      </c>
      <c r="I49" s="12">
        <f>SUM('PLAN Veic'!W72:Z72)</f>
        <v>612</v>
      </c>
      <c r="J49" s="12">
        <f>SUM('PLAN Veic'!AA72:AD72)</f>
        <v>642</v>
      </c>
      <c r="K49" s="12">
        <f>SUM('PLAN Veic'!AE72:AH72)</f>
        <v>648</v>
      </c>
      <c r="L49" s="315">
        <f t="shared" si="9"/>
        <v>2565</v>
      </c>
      <c r="M49" s="311">
        <f>SUM('PLAN Veic'!AI72:AL72)</f>
        <v>514</v>
      </c>
      <c r="N49" s="12">
        <f>SUM('PLAN Veic'!AM72:AP72)</f>
        <v>574</v>
      </c>
      <c r="O49" s="12">
        <f>SUM('PLAN Veic'!AQ72:AT72)</f>
        <v>507</v>
      </c>
      <c r="P49" s="12">
        <f>SUM('PLAN Veic'!AU72:AX72)</f>
        <v>584</v>
      </c>
      <c r="Q49" s="315">
        <f t="shared" si="10"/>
        <v>2179</v>
      </c>
      <c r="R49" s="311">
        <f>SUM('PLAN Veic'!AY72:BB72)</f>
        <v>14</v>
      </c>
      <c r="S49" s="12">
        <f>SUM('PLAN Veic'!BC72:BF72)</f>
        <v>20</v>
      </c>
      <c r="T49" s="12">
        <f>SUM('PLAN Veic'!BG72:BJ72)</f>
        <v>20</v>
      </c>
      <c r="U49" s="12">
        <f>SUM('PLAN Veic'!BK72:BN72)</f>
        <v>11</v>
      </c>
      <c r="V49" s="315">
        <f t="shared" si="11"/>
        <v>65</v>
      </c>
      <c r="W49" s="311">
        <f>SUM('PLAN Veic'!C100:F100)</f>
        <v>61</v>
      </c>
      <c r="X49" s="12">
        <f>SUM('PLAN Veic'!G100:J100)</f>
        <v>131</v>
      </c>
      <c r="Y49" s="12">
        <f>SUM('PLAN Veic'!K100:N100)</f>
        <v>101</v>
      </c>
      <c r="Z49" s="12">
        <f>SUM('PLAN Veic'!O100:R100)</f>
        <v>64</v>
      </c>
      <c r="AA49" s="315">
        <f t="shared" si="12"/>
        <v>357</v>
      </c>
      <c r="AB49" s="311">
        <f>SUM('PLAN Veic'!S100:V100)</f>
        <v>1034</v>
      </c>
      <c r="AC49" s="12">
        <f>SUM('PLAN Veic'!W100:Z100)</f>
        <v>1055</v>
      </c>
      <c r="AD49" s="12">
        <f>SUM('PLAN Veic'!AA100:AD100)</f>
        <v>1110</v>
      </c>
      <c r="AE49" s="12">
        <f>SUM('PLAN Veic'!AE100:AH100)</f>
        <v>1030</v>
      </c>
      <c r="AF49" s="315">
        <f t="shared" si="13"/>
        <v>4229</v>
      </c>
      <c r="AG49" s="311">
        <f>SUM('PLAN Veic'!AI100:AL100)</f>
        <v>47</v>
      </c>
      <c r="AH49" s="12">
        <f>SUM('PLAN Veic'!AM100:AP100)</f>
        <v>111</v>
      </c>
      <c r="AI49" s="12">
        <f>SUM('PLAN Veic'!AQ100:AT100)</f>
        <v>81</v>
      </c>
      <c r="AJ49" s="12">
        <f>SUM('PLAN Veic'!AU100:AX100)</f>
        <v>53</v>
      </c>
      <c r="AK49" s="315">
        <f t="shared" si="14"/>
        <v>292</v>
      </c>
      <c r="AL49" s="311">
        <f>SUM('PLAN Veic'!AY100:BB100)</f>
        <v>0</v>
      </c>
      <c r="AM49" s="12">
        <f>SUM('PLAN Veic'!BC100:BF100)</f>
        <v>0</v>
      </c>
      <c r="AN49" s="12">
        <f>SUM('PLAN Veic'!BG100:BJ100)</f>
        <v>0</v>
      </c>
      <c r="AO49" s="12">
        <f>SUM('PLAN Veic'!BK100:BN100)</f>
        <v>0</v>
      </c>
      <c r="AP49" s="315">
        <f t="shared" si="15"/>
        <v>0</v>
      </c>
    </row>
    <row r="50" spans="1:42" x14ac:dyDescent="0.2">
      <c r="A50" s="94">
        <v>0.33333333333333331</v>
      </c>
      <c r="B50" s="95">
        <v>0.375</v>
      </c>
      <c r="C50" s="309">
        <f>SUM('PLAN Veic'!C73:F73)</f>
        <v>313</v>
      </c>
      <c r="D50" s="310">
        <f>SUM('PLAN Veic'!G73:J73)</f>
        <v>268</v>
      </c>
      <c r="E50" s="310">
        <f>SUM('PLAN Veic'!K73:N73)</f>
        <v>325</v>
      </c>
      <c r="F50" s="310">
        <f>SUM('PLAN Veic'!O73:R73)</f>
        <v>434</v>
      </c>
      <c r="G50" s="316">
        <f t="shared" si="8"/>
        <v>1340</v>
      </c>
      <c r="H50" s="309">
        <f>SUM('PLAN Veic'!S73:V73)</f>
        <v>596</v>
      </c>
      <c r="I50" s="310">
        <f>SUM('PLAN Veic'!W73:Z73)</f>
        <v>586</v>
      </c>
      <c r="J50" s="310">
        <f>SUM('PLAN Veic'!AA73:AD73)</f>
        <v>523</v>
      </c>
      <c r="K50" s="310">
        <f>SUM('PLAN Veic'!AE73:AH73)</f>
        <v>558</v>
      </c>
      <c r="L50" s="316">
        <f t="shared" si="9"/>
        <v>2263</v>
      </c>
      <c r="M50" s="309">
        <f>SUM('PLAN Veic'!AI73:AL73)</f>
        <v>462</v>
      </c>
      <c r="N50" s="310">
        <f>SUM('PLAN Veic'!AM73:AP73)</f>
        <v>528</v>
      </c>
      <c r="O50" s="310">
        <f>SUM('PLAN Veic'!AQ73:AT73)</f>
        <v>622</v>
      </c>
      <c r="P50" s="310">
        <f>SUM('PLAN Veic'!AU73:AX73)</f>
        <v>546</v>
      </c>
      <c r="Q50" s="316">
        <f t="shared" si="10"/>
        <v>2158</v>
      </c>
      <c r="R50" s="309">
        <f>SUM('PLAN Veic'!AY73:BB73)</f>
        <v>7</v>
      </c>
      <c r="S50" s="310">
        <f>SUM('PLAN Veic'!BC73:BF73)</f>
        <v>6</v>
      </c>
      <c r="T50" s="310">
        <f>SUM('PLAN Veic'!BG73:BJ73)</f>
        <v>12</v>
      </c>
      <c r="U50" s="310">
        <f>SUM('PLAN Veic'!BK73:BN73)</f>
        <v>23</v>
      </c>
      <c r="V50" s="316">
        <f t="shared" si="11"/>
        <v>48</v>
      </c>
      <c r="W50" s="309">
        <f>SUM('PLAN Veic'!C101:F101)</f>
        <v>45</v>
      </c>
      <c r="X50" s="310">
        <f>SUM('PLAN Veic'!G101:J101)</f>
        <v>66</v>
      </c>
      <c r="Y50" s="310">
        <f>SUM('PLAN Veic'!K101:N101)</f>
        <v>44</v>
      </c>
      <c r="Z50" s="310">
        <f>SUM('PLAN Veic'!O101:R101)</f>
        <v>54</v>
      </c>
      <c r="AA50" s="316">
        <f t="shared" si="12"/>
        <v>209</v>
      </c>
      <c r="AB50" s="309">
        <f>SUM('PLAN Veic'!S101:V101)</f>
        <v>924</v>
      </c>
      <c r="AC50" s="310">
        <f>SUM('PLAN Veic'!W101:Z101)</f>
        <v>886</v>
      </c>
      <c r="AD50" s="310">
        <f>SUM('PLAN Veic'!AA101:AD101)</f>
        <v>943</v>
      </c>
      <c r="AE50" s="310">
        <f>SUM('PLAN Veic'!AE101:AH101)</f>
        <v>1056</v>
      </c>
      <c r="AF50" s="316">
        <f t="shared" si="13"/>
        <v>3809</v>
      </c>
      <c r="AG50" s="309">
        <f>SUM('PLAN Veic'!AI101:AL101)</f>
        <v>38</v>
      </c>
      <c r="AH50" s="310">
        <f>SUM('PLAN Veic'!AM101:AP101)</f>
        <v>60</v>
      </c>
      <c r="AI50" s="310">
        <f>SUM('PLAN Veic'!AQ101:AT101)</f>
        <v>32</v>
      </c>
      <c r="AJ50" s="310">
        <f>SUM('PLAN Veic'!AU101:AX101)</f>
        <v>31</v>
      </c>
      <c r="AK50" s="316">
        <f t="shared" si="14"/>
        <v>161</v>
      </c>
      <c r="AL50" s="309">
        <f>SUM('PLAN Veic'!AY101:BB101)</f>
        <v>0</v>
      </c>
      <c r="AM50" s="310">
        <f>SUM('PLAN Veic'!BC101:BF101)</f>
        <v>0</v>
      </c>
      <c r="AN50" s="310">
        <f>SUM('PLAN Veic'!BG101:BJ101)</f>
        <v>0</v>
      </c>
      <c r="AO50" s="310">
        <f>SUM('PLAN Veic'!BK101:BN101)</f>
        <v>0</v>
      </c>
      <c r="AP50" s="316">
        <f t="shared" si="15"/>
        <v>0</v>
      </c>
    </row>
    <row r="51" spans="1:42" x14ac:dyDescent="0.2">
      <c r="A51" s="73">
        <v>0.375</v>
      </c>
      <c r="B51" s="74">
        <v>0.41666666666666602</v>
      </c>
      <c r="C51" s="311">
        <f>SUM('PLAN Veic'!C74:F74)</f>
        <v>317</v>
      </c>
      <c r="D51" s="12">
        <f>SUM('PLAN Veic'!G74:J74)</f>
        <v>361</v>
      </c>
      <c r="E51" s="12">
        <f>SUM('PLAN Veic'!K74:N74)</f>
        <v>329</v>
      </c>
      <c r="F51" s="12">
        <f>SUM('PLAN Veic'!O74:R74)</f>
        <v>338</v>
      </c>
      <c r="G51" s="315">
        <f t="shared" si="8"/>
        <v>1345</v>
      </c>
      <c r="H51" s="311">
        <f>SUM('PLAN Veic'!S74:V74)</f>
        <v>521</v>
      </c>
      <c r="I51" s="12">
        <f>SUM('PLAN Veic'!W74:Z74)</f>
        <v>567</v>
      </c>
      <c r="J51" s="12">
        <f>SUM('PLAN Veic'!AA74:AD74)</f>
        <v>559</v>
      </c>
      <c r="K51" s="12">
        <f>SUM('PLAN Veic'!AE74:AH74)</f>
        <v>449</v>
      </c>
      <c r="L51" s="315">
        <f t="shared" si="9"/>
        <v>2096</v>
      </c>
      <c r="M51" s="311">
        <f>SUM('PLAN Veic'!AI74:AL74)</f>
        <v>628</v>
      </c>
      <c r="N51" s="12">
        <f>SUM('PLAN Veic'!AM74:AP74)</f>
        <v>514</v>
      </c>
      <c r="O51" s="12">
        <f>SUM('PLAN Veic'!AQ74:AT74)</f>
        <v>598</v>
      </c>
      <c r="P51" s="12">
        <f>SUM('PLAN Veic'!AU74:AX74)</f>
        <v>603</v>
      </c>
      <c r="Q51" s="315">
        <f t="shared" si="10"/>
        <v>2343</v>
      </c>
      <c r="R51" s="311">
        <f>SUM('PLAN Veic'!AY74:BB74)</f>
        <v>7</v>
      </c>
      <c r="S51" s="12">
        <f>SUM('PLAN Veic'!BC74:BF74)</f>
        <v>5</v>
      </c>
      <c r="T51" s="12">
        <f>SUM('PLAN Veic'!BG74:BJ74)</f>
        <v>9</v>
      </c>
      <c r="U51" s="12">
        <f>SUM('PLAN Veic'!BK74:BN74)</f>
        <v>7</v>
      </c>
      <c r="V51" s="315">
        <f t="shared" si="11"/>
        <v>28</v>
      </c>
      <c r="W51" s="311">
        <f>SUM('PLAN Veic'!C102:F102)</f>
        <v>43</v>
      </c>
      <c r="X51" s="12">
        <f>SUM('PLAN Veic'!G102:J102)</f>
        <v>28</v>
      </c>
      <c r="Y51" s="12">
        <f>SUM('PLAN Veic'!K102:N102)</f>
        <v>28</v>
      </c>
      <c r="Z51" s="12">
        <f>SUM('PLAN Veic'!O102:R102)</f>
        <v>27</v>
      </c>
      <c r="AA51" s="315">
        <f t="shared" si="12"/>
        <v>126</v>
      </c>
      <c r="AB51" s="311">
        <f>SUM('PLAN Veic'!S102:V102)</f>
        <v>883</v>
      </c>
      <c r="AC51" s="12">
        <f>SUM('PLAN Veic'!W102:Z102)</f>
        <v>996</v>
      </c>
      <c r="AD51" s="12">
        <f>SUM('PLAN Veic'!AA102:AD102)</f>
        <v>925</v>
      </c>
      <c r="AE51" s="12">
        <f>SUM('PLAN Veic'!AE102:AH102)</f>
        <v>811</v>
      </c>
      <c r="AF51" s="315">
        <f t="shared" si="13"/>
        <v>3615</v>
      </c>
      <c r="AG51" s="311">
        <f>SUM('PLAN Veic'!AI102:AL102)</f>
        <v>36</v>
      </c>
      <c r="AH51" s="12">
        <f>SUM('PLAN Veic'!AM102:AP102)</f>
        <v>23</v>
      </c>
      <c r="AI51" s="12">
        <f>SUM('PLAN Veic'!AQ102:AT102)</f>
        <v>19</v>
      </c>
      <c r="AJ51" s="12">
        <f>SUM('PLAN Veic'!AU102:AX102)</f>
        <v>20</v>
      </c>
      <c r="AK51" s="315">
        <f t="shared" si="14"/>
        <v>98</v>
      </c>
      <c r="AL51" s="311">
        <f>SUM('PLAN Veic'!AY102:BB102)</f>
        <v>0</v>
      </c>
      <c r="AM51" s="12">
        <f>SUM('PLAN Veic'!BC102:BF102)</f>
        <v>0</v>
      </c>
      <c r="AN51" s="12">
        <f>SUM('PLAN Veic'!BG102:BJ102)</f>
        <v>0</v>
      </c>
      <c r="AO51" s="12">
        <f>SUM('PLAN Veic'!BK102:BN102)</f>
        <v>0</v>
      </c>
      <c r="AP51" s="315">
        <f t="shared" si="15"/>
        <v>0</v>
      </c>
    </row>
    <row r="52" spans="1:42" x14ac:dyDescent="0.2">
      <c r="A52" s="94">
        <v>0.41666666666666669</v>
      </c>
      <c r="B52" s="95">
        <v>0.45833333333333298</v>
      </c>
      <c r="C52" s="309">
        <f>SUM('PLAN Veic'!C75:F75)</f>
        <v>419</v>
      </c>
      <c r="D52" s="310">
        <f>SUM('PLAN Veic'!G75:J75)</f>
        <v>406</v>
      </c>
      <c r="E52" s="310">
        <f>SUM('PLAN Veic'!K75:N75)</f>
        <v>483</v>
      </c>
      <c r="F52" s="310">
        <f>SUM('PLAN Veic'!O75:R75)</f>
        <v>366</v>
      </c>
      <c r="G52" s="316">
        <f t="shared" si="8"/>
        <v>1674</v>
      </c>
      <c r="H52" s="309">
        <f>SUM('PLAN Veic'!S75:V75)</f>
        <v>440</v>
      </c>
      <c r="I52" s="310">
        <f>SUM('PLAN Veic'!W75:Z75)</f>
        <v>434</v>
      </c>
      <c r="J52" s="310">
        <f>SUM('PLAN Veic'!AA75:AD75)</f>
        <v>391</v>
      </c>
      <c r="K52" s="310">
        <f>SUM('PLAN Veic'!AE75:AH75)</f>
        <v>427</v>
      </c>
      <c r="L52" s="316">
        <f t="shared" si="9"/>
        <v>1692</v>
      </c>
      <c r="M52" s="309">
        <f>SUM('PLAN Veic'!AI75:AL75)</f>
        <v>567</v>
      </c>
      <c r="N52" s="310">
        <f>SUM('PLAN Veic'!AM75:AP75)</f>
        <v>541</v>
      </c>
      <c r="O52" s="310">
        <f>SUM('PLAN Veic'!AQ75:AT75)</f>
        <v>545</v>
      </c>
      <c r="P52" s="310">
        <f>SUM('PLAN Veic'!AU75:AX75)</f>
        <v>595</v>
      </c>
      <c r="Q52" s="316">
        <f t="shared" si="10"/>
        <v>2248</v>
      </c>
      <c r="R52" s="309">
        <f>SUM('PLAN Veic'!AY75:BB75)</f>
        <v>11</v>
      </c>
      <c r="S52" s="310">
        <f>SUM('PLAN Veic'!BC75:BF75)</f>
        <v>3</v>
      </c>
      <c r="T52" s="310">
        <f>SUM('PLAN Veic'!BG75:BJ75)</f>
        <v>4</v>
      </c>
      <c r="U52" s="310">
        <f>SUM('PLAN Veic'!BK75:BN75)</f>
        <v>5</v>
      </c>
      <c r="V52" s="316">
        <f t="shared" si="11"/>
        <v>23</v>
      </c>
      <c r="W52" s="309">
        <f>SUM('PLAN Veic'!C103:F103)</f>
        <v>31</v>
      </c>
      <c r="X52" s="310">
        <f>SUM('PLAN Veic'!G103:J103)</f>
        <v>28</v>
      </c>
      <c r="Y52" s="310">
        <f>SUM('PLAN Veic'!K103:N103)</f>
        <v>18</v>
      </c>
      <c r="Z52" s="310">
        <f>SUM('PLAN Veic'!O103:R103)</f>
        <v>18</v>
      </c>
      <c r="AA52" s="316">
        <f t="shared" si="12"/>
        <v>95</v>
      </c>
      <c r="AB52" s="309">
        <f>SUM('PLAN Veic'!S103:V103)</f>
        <v>855</v>
      </c>
      <c r="AC52" s="310">
        <f>SUM('PLAN Veic'!W103:Z103)</f>
        <v>792</v>
      </c>
      <c r="AD52" s="310">
        <f>SUM('PLAN Veic'!AA103:AD103)</f>
        <v>866</v>
      </c>
      <c r="AE52" s="310">
        <f>SUM('PLAN Veic'!AE103:AH103)</f>
        <v>765</v>
      </c>
      <c r="AF52" s="316">
        <f t="shared" si="13"/>
        <v>3278</v>
      </c>
      <c r="AG52" s="309">
        <f>SUM('PLAN Veic'!AI103:AL103)</f>
        <v>20</v>
      </c>
      <c r="AH52" s="310">
        <f>SUM('PLAN Veic'!AM103:AP103)</f>
        <v>25</v>
      </c>
      <c r="AI52" s="310">
        <f>SUM('PLAN Veic'!AQ103:AT103)</f>
        <v>14</v>
      </c>
      <c r="AJ52" s="310">
        <f>SUM('PLAN Veic'!AU103:AX103)</f>
        <v>13</v>
      </c>
      <c r="AK52" s="316">
        <f t="shared" si="14"/>
        <v>72</v>
      </c>
      <c r="AL52" s="309">
        <f>SUM('PLAN Veic'!AY103:BB103)</f>
        <v>0</v>
      </c>
      <c r="AM52" s="310">
        <f>SUM('PLAN Veic'!BC103:BF103)</f>
        <v>0</v>
      </c>
      <c r="AN52" s="310">
        <f>SUM('PLAN Veic'!BG103:BJ103)</f>
        <v>0</v>
      </c>
      <c r="AO52" s="310">
        <f>SUM('PLAN Veic'!BK103:BN103)</f>
        <v>0</v>
      </c>
      <c r="AP52" s="316">
        <f t="shared" si="15"/>
        <v>0</v>
      </c>
    </row>
    <row r="53" spans="1:42" x14ac:dyDescent="0.2">
      <c r="A53" s="73">
        <v>0.45833333333333331</v>
      </c>
      <c r="B53" s="74">
        <v>0.5</v>
      </c>
      <c r="C53" s="311">
        <f>SUM('PLAN Veic'!C76:F76)</f>
        <v>398</v>
      </c>
      <c r="D53" s="12">
        <f>SUM('PLAN Veic'!G76:J76)</f>
        <v>426</v>
      </c>
      <c r="E53" s="12">
        <f>SUM('PLAN Veic'!K76:N76)</f>
        <v>360</v>
      </c>
      <c r="F53" s="12">
        <f>SUM('PLAN Veic'!O76:R76)</f>
        <v>385</v>
      </c>
      <c r="G53" s="315">
        <f t="shared" si="8"/>
        <v>1569</v>
      </c>
      <c r="H53" s="311">
        <f>SUM('PLAN Veic'!S76:V76)</f>
        <v>398</v>
      </c>
      <c r="I53" s="12">
        <f>SUM('PLAN Veic'!W76:Z76)</f>
        <v>388</v>
      </c>
      <c r="J53" s="12">
        <f>SUM('PLAN Veic'!AA76:AD76)</f>
        <v>393</v>
      </c>
      <c r="K53" s="12">
        <f>SUM('PLAN Veic'!AE76:AH76)</f>
        <v>413</v>
      </c>
      <c r="L53" s="315">
        <f t="shared" si="9"/>
        <v>1592</v>
      </c>
      <c r="M53" s="311">
        <f>SUM('PLAN Veic'!AI76:AL76)</f>
        <v>558</v>
      </c>
      <c r="N53" s="12">
        <f>SUM('PLAN Veic'!AM76:AP76)</f>
        <v>606</v>
      </c>
      <c r="O53" s="12">
        <f>SUM('PLAN Veic'!AQ76:AT76)</f>
        <v>576</v>
      </c>
      <c r="P53" s="12">
        <f>SUM('PLAN Veic'!AU76:AX76)</f>
        <v>581</v>
      </c>
      <c r="Q53" s="315">
        <f t="shared" si="10"/>
        <v>2321</v>
      </c>
      <c r="R53" s="311">
        <f>SUM('PLAN Veic'!AY76:BB76)</f>
        <v>6</v>
      </c>
      <c r="S53" s="12">
        <f>SUM('PLAN Veic'!BC76:BF76)</f>
        <v>2</v>
      </c>
      <c r="T53" s="12">
        <f>SUM('PLAN Veic'!BG76:BJ76)</f>
        <v>6</v>
      </c>
      <c r="U53" s="12">
        <f>SUM('PLAN Veic'!BK76:BN76)</f>
        <v>4</v>
      </c>
      <c r="V53" s="315">
        <f t="shared" si="11"/>
        <v>18</v>
      </c>
      <c r="W53" s="311">
        <f>SUM('PLAN Veic'!C104:F104)</f>
        <v>23</v>
      </c>
      <c r="X53" s="12">
        <f>SUM('PLAN Veic'!G104:J104)</f>
        <v>21</v>
      </c>
      <c r="Y53" s="12">
        <f>SUM('PLAN Veic'!K104:N104)</f>
        <v>27</v>
      </c>
      <c r="Z53" s="12">
        <f>SUM('PLAN Veic'!O104:R104)</f>
        <v>20</v>
      </c>
      <c r="AA53" s="315">
        <f t="shared" si="12"/>
        <v>91</v>
      </c>
      <c r="AB53" s="311">
        <f>SUM('PLAN Veic'!S104:V104)</f>
        <v>765</v>
      </c>
      <c r="AC53" s="12">
        <f>SUM('PLAN Veic'!W104:Z104)</f>
        <v>970</v>
      </c>
      <c r="AD53" s="12">
        <f>SUM('PLAN Veic'!AA104:AD104)</f>
        <v>733</v>
      </c>
      <c r="AE53" s="12">
        <f>SUM('PLAN Veic'!AE104:AH104)</f>
        <v>790</v>
      </c>
      <c r="AF53" s="315">
        <f t="shared" si="13"/>
        <v>3258</v>
      </c>
      <c r="AG53" s="311">
        <f>SUM('PLAN Veic'!AI104:AL104)</f>
        <v>17</v>
      </c>
      <c r="AH53" s="12">
        <f>SUM('PLAN Veic'!AM104:AP104)</f>
        <v>19</v>
      </c>
      <c r="AI53" s="12">
        <f>SUM('PLAN Veic'!AQ104:AT104)</f>
        <v>21</v>
      </c>
      <c r="AJ53" s="12">
        <f>SUM('PLAN Veic'!AU104:AX104)</f>
        <v>16</v>
      </c>
      <c r="AK53" s="315">
        <f t="shared" si="14"/>
        <v>73</v>
      </c>
      <c r="AL53" s="311">
        <f>SUM('PLAN Veic'!AY104:BB104)</f>
        <v>0</v>
      </c>
      <c r="AM53" s="12">
        <f>SUM('PLAN Veic'!BC104:BF104)</f>
        <v>0</v>
      </c>
      <c r="AN53" s="12">
        <f>SUM('PLAN Veic'!BG104:BJ104)</f>
        <v>0</v>
      </c>
      <c r="AO53" s="12">
        <f>SUM('PLAN Veic'!BK104:BN104)</f>
        <v>0</v>
      </c>
      <c r="AP53" s="315">
        <f t="shared" si="15"/>
        <v>0</v>
      </c>
    </row>
    <row r="54" spans="1:42" x14ac:dyDescent="0.2">
      <c r="A54" s="94">
        <v>0.5</v>
      </c>
      <c r="B54" s="95">
        <v>0.54166666666666663</v>
      </c>
      <c r="C54" s="309">
        <f>SUM('PLAN Veic'!C77:F77)</f>
        <v>413</v>
      </c>
      <c r="D54" s="310">
        <f>SUM('PLAN Veic'!G77:J77)</f>
        <v>489</v>
      </c>
      <c r="E54" s="310">
        <f>SUM('PLAN Veic'!K77:N77)</f>
        <v>445</v>
      </c>
      <c r="F54" s="310">
        <f>SUM('PLAN Veic'!O77:R77)</f>
        <v>432</v>
      </c>
      <c r="G54" s="316">
        <f t="shared" si="8"/>
        <v>1779</v>
      </c>
      <c r="H54" s="309">
        <f>SUM('PLAN Veic'!S77:V77)</f>
        <v>406</v>
      </c>
      <c r="I54" s="310">
        <f>SUM('PLAN Veic'!W77:Z77)</f>
        <v>390</v>
      </c>
      <c r="J54" s="310">
        <f>SUM('PLAN Veic'!AA77:AD77)</f>
        <v>366</v>
      </c>
      <c r="K54" s="310">
        <f>SUM('PLAN Veic'!AE77:AH77)</f>
        <v>463</v>
      </c>
      <c r="L54" s="316">
        <f t="shared" si="9"/>
        <v>1625</v>
      </c>
      <c r="M54" s="309">
        <f>SUM('PLAN Veic'!AI77:AL77)</f>
        <v>652</v>
      </c>
      <c r="N54" s="310">
        <f>SUM('PLAN Veic'!AM77:AP77)</f>
        <v>561</v>
      </c>
      <c r="O54" s="310">
        <f>SUM('PLAN Veic'!AQ77:AT77)</f>
        <v>578</v>
      </c>
      <c r="P54" s="310">
        <f>SUM('PLAN Veic'!AU77:AX77)</f>
        <v>522</v>
      </c>
      <c r="Q54" s="316">
        <f t="shared" si="10"/>
        <v>2313</v>
      </c>
      <c r="R54" s="309">
        <f>SUM('PLAN Veic'!AY77:BB77)</f>
        <v>4</v>
      </c>
      <c r="S54" s="310">
        <f>SUM('PLAN Veic'!BC77:BF77)</f>
        <v>15</v>
      </c>
      <c r="T54" s="310">
        <f>SUM('PLAN Veic'!BG77:BJ77)</f>
        <v>14</v>
      </c>
      <c r="U54" s="310">
        <f>SUM('PLAN Veic'!BK77:BN77)</f>
        <v>6</v>
      </c>
      <c r="V54" s="316">
        <f t="shared" si="11"/>
        <v>39</v>
      </c>
      <c r="W54" s="309">
        <f>SUM('PLAN Veic'!C105:F105)</f>
        <v>40</v>
      </c>
      <c r="X54" s="310">
        <f>SUM('PLAN Veic'!G105:J105)</f>
        <v>57</v>
      </c>
      <c r="Y54" s="310">
        <f>SUM('PLAN Veic'!K105:N105)</f>
        <v>66</v>
      </c>
      <c r="Z54" s="310">
        <f>SUM('PLAN Veic'!O105:R105)</f>
        <v>34</v>
      </c>
      <c r="AA54" s="316">
        <f t="shared" si="12"/>
        <v>197</v>
      </c>
      <c r="AB54" s="309">
        <f>SUM('PLAN Veic'!S105:V105)</f>
        <v>822</v>
      </c>
      <c r="AC54" s="310">
        <f>SUM('PLAN Veic'!W105:Z105)</f>
        <v>949</v>
      </c>
      <c r="AD54" s="310">
        <f>SUM('PLAN Veic'!AA105:AD105)</f>
        <v>843</v>
      </c>
      <c r="AE54" s="310">
        <f>SUM('PLAN Veic'!AE105:AH105)</f>
        <v>882</v>
      </c>
      <c r="AF54" s="316">
        <f t="shared" si="13"/>
        <v>3496</v>
      </c>
      <c r="AG54" s="309">
        <f>SUM('PLAN Veic'!AI105:AL105)</f>
        <v>36</v>
      </c>
      <c r="AH54" s="310">
        <f>SUM('PLAN Veic'!AM105:AP105)</f>
        <v>42</v>
      </c>
      <c r="AI54" s="310">
        <f>SUM('PLAN Veic'!AQ105:AT105)</f>
        <v>52</v>
      </c>
      <c r="AJ54" s="310">
        <f>SUM('PLAN Veic'!AU105:AX105)</f>
        <v>28</v>
      </c>
      <c r="AK54" s="316">
        <f t="shared" si="14"/>
        <v>158</v>
      </c>
      <c r="AL54" s="309">
        <f>SUM('PLAN Veic'!AY105:BB105)</f>
        <v>0</v>
      </c>
      <c r="AM54" s="310">
        <f>SUM('PLAN Veic'!BC105:BF105)</f>
        <v>0</v>
      </c>
      <c r="AN54" s="310">
        <f>SUM('PLAN Veic'!BG105:BJ105)</f>
        <v>0</v>
      </c>
      <c r="AO54" s="310">
        <f>SUM('PLAN Veic'!BK105:BN105)</f>
        <v>0</v>
      </c>
      <c r="AP54" s="316">
        <f t="shared" si="15"/>
        <v>0</v>
      </c>
    </row>
    <row r="55" spans="1:42" x14ac:dyDescent="0.2">
      <c r="A55" s="73">
        <v>0.54166666666666663</v>
      </c>
      <c r="B55" s="74">
        <v>0.58333333333333337</v>
      </c>
      <c r="C55" s="311">
        <f>SUM('PLAN Veic'!C78:F78)</f>
        <v>383</v>
      </c>
      <c r="D55" s="12">
        <f>SUM('PLAN Veic'!G78:J78)</f>
        <v>392</v>
      </c>
      <c r="E55" s="12">
        <f>SUM('PLAN Veic'!K78:N78)</f>
        <v>445</v>
      </c>
      <c r="F55" s="12">
        <f>SUM('PLAN Veic'!O78:R78)</f>
        <v>463</v>
      </c>
      <c r="G55" s="315">
        <f t="shared" si="8"/>
        <v>1683</v>
      </c>
      <c r="H55" s="311">
        <f>SUM('PLAN Veic'!S78:V78)</f>
        <v>442</v>
      </c>
      <c r="I55" s="12">
        <f>SUM('PLAN Veic'!W78:Z78)</f>
        <v>447</v>
      </c>
      <c r="J55" s="12">
        <f>SUM('PLAN Veic'!AA78:AD78)</f>
        <v>417</v>
      </c>
      <c r="K55" s="12">
        <f>SUM('PLAN Veic'!AE78:AH78)</f>
        <v>312</v>
      </c>
      <c r="L55" s="315">
        <f t="shared" si="9"/>
        <v>1618</v>
      </c>
      <c r="M55" s="311">
        <f>SUM('PLAN Veic'!AI78:AL78)</f>
        <v>591</v>
      </c>
      <c r="N55" s="12">
        <f>SUM('PLAN Veic'!AM78:AP78)</f>
        <v>614</v>
      </c>
      <c r="O55" s="12">
        <f>SUM('PLAN Veic'!AQ78:AT78)</f>
        <v>580</v>
      </c>
      <c r="P55" s="12">
        <f>SUM('PLAN Veic'!AU78:AX78)</f>
        <v>693</v>
      </c>
      <c r="Q55" s="315">
        <f t="shared" si="10"/>
        <v>2478</v>
      </c>
      <c r="R55" s="311">
        <f>SUM('PLAN Veic'!AY78:BB78)</f>
        <v>10</v>
      </c>
      <c r="S55" s="12">
        <f>SUM('PLAN Veic'!BC78:BF78)</f>
        <v>4</v>
      </c>
      <c r="T55" s="12">
        <f>SUM('PLAN Veic'!BG78:BJ78)</f>
        <v>4</v>
      </c>
      <c r="U55" s="12">
        <f>SUM('PLAN Veic'!BK78:BN78)</f>
        <v>6</v>
      </c>
      <c r="V55" s="315">
        <f t="shared" si="11"/>
        <v>24</v>
      </c>
      <c r="W55" s="311">
        <f>SUM('PLAN Veic'!C106:F106)</f>
        <v>49</v>
      </c>
      <c r="X55" s="12">
        <f>SUM('PLAN Veic'!G106:J106)</f>
        <v>44</v>
      </c>
      <c r="Y55" s="12">
        <f>SUM('PLAN Veic'!K106:N106)</f>
        <v>20</v>
      </c>
      <c r="Z55" s="12">
        <f>SUM('PLAN Veic'!O106:R106)</f>
        <v>26</v>
      </c>
      <c r="AA55" s="315">
        <f t="shared" si="12"/>
        <v>139</v>
      </c>
      <c r="AB55" s="311">
        <f>SUM('PLAN Veic'!S106:V106)</f>
        <v>848</v>
      </c>
      <c r="AC55" s="12">
        <f>SUM('PLAN Veic'!W106:Z106)</f>
        <v>804</v>
      </c>
      <c r="AD55" s="12">
        <f>SUM('PLAN Veic'!AA106:AD106)</f>
        <v>877</v>
      </c>
      <c r="AE55" s="12">
        <f>SUM('PLAN Veic'!AE106:AH106)</f>
        <v>885</v>
      </c>
      <c r="AF55" s="315">
        <f t="shared" si="13"/>
        <v>3414</v>
      </c>
      <c r="AG55" s="311">
        <f>SUM('PLAN Veic'!AI106:AL106)</f>
        <v>39</v>
      </c>
      <c r="AH55" s="12">
        <f>SUM('PLAN Veic'!AM106:AP106)</f>
        <v>40</v>
      </c>
      <c r="AI55" s="12">
        <f>SUM('PLAN Veic'!AQ106:AT106)</f>
        <v>16</v>
      </c>
      <c r="AJ55" s="12">
        <f>SUM('PLAN Veic'!AU106:AX106)</f>
        <v>20</v>
      </c>
      <c r="AK55" s="315">
        <f t="shared" si="14"/>
        <v>115</v>
      </c>
      <c r="AL55" s="311">
        <f>SUM('PLAN Veic'!AY106:BB106)</f>
        <v>0</v>
      </c>
      <c r="AM55" s="12">
        <f>SUM('PLAN Veic'!BC106:BF106)</f>
        <v>0</v>
      </c>
      <c r="AN55" s="12">
        <f>SUM('PLAN Veic'!BG106:BJ106)</f>
        <v>0</v>
      </c>
      <c r="AO55" s="12">
        <f>SUM('PLAN Veic'!BK106:BN106)</f>
        <v>0</v>
      </c>
      <c r="AP55" s="315">
        <f t="shared" si="15"/>
        <v>0</v>
      </c>
    </row>
    <row r="56" spans="1:42" x14ac:dyDescent="0.2">
      <c r="A56" s="94">
        <v>0.58333333333333337</v>
      </c>
      <c r="B56" s="95">
        <v>0.625</v>
      </c>
      <c r="C56" s="309">
        <f>SUM('PLAN Veic'!C79:F79)</f>
        <v>425</v>
      </c>
      <c r="D56" s="310">
        <f>SUM('PLAN Veic'!G79:J79)</f>
        <v>482</v>
      </c>
      <c r="E56" s="310">
        <f>SUM('PLAN Veic'!K79:N79)</f>
        <v>529</v>
      </c>
      <c r="F56" s="310">
        <f>SUM('PLAN Veic'!O79:R79)</f>
        <v>452</v>
      </c>
      <c r="G56" s="316">
        <f t="shared" si="8"/>
        <v>1888</v>
      </c>
      <c r="H56" s="309">
        <f>SUM('PLAN Veic'!S79:V79)</f>
        <v>433</v>
      </c>
      <c r="I56" s="310">
        <f>SUM('PLAN Veic'!W79:Z79)</f>
        <v>389</v>
      </c>
      <c r="J56" s="310">
        <f>SUM('PLAN Veic'!AA79:AD79)</f>
        <v>430</v>
      </c>
      <c r="K56" s="310">
        <f>SUM('PLAN Veic'!AE79:AH79)</f>
        <v>371</v>
      </c>
      <c r="L56" s="316">
        <f t="shared" si="9"/>
        <v>1623</v>
      </c>
      <c r="M56" s="309">
        <f>SUM('PLAN Veic'!AI79:AL79)</f>
        <v>596</v>
      </c>
      <c r="N56" s="310">
        <f>SUM('PLAN Veic'!AM79:AP79)</f>
        <v>653</v>
      </c>
      <c r="O56" s="310">
        <f>SUM('PLAN Veic'!AQ79:AT79)</f>
        <v>609</v>
      </c>
      <c r="P56" s="310">
        <f>SUM('PLAN Veic'!AU79:AX79)</f>
        <v>557</v>
      </c>
      <c r="Q56" s="316">
        <f t="shared" si="10"/>
        <v>2415</v>
      </c>
      <c r="R56" s="309">
        <f>SUM('PLAN Veic'!AY79:BB79)</f>
        <v>5</v>
      </c>
      <c r="S56" s="310">
        <f>SUM('PLAN Veic'!BC79:BF79)</f>
        <v>5</v>
      </c>
      <c r="T56" s="310">
        <f>SUM('PLAN Veic'!BG79:BJ79)</f>
        <v>5</v>
      </c>
      <c r="U56" s="310">
        <f>SUM('PLAN Veic'!BK79:BN79)</f>
        <v>4</v>
      </c>
      <c r="V56" s="316">
        <f t="shared" si="11"/>
        <v>19</v>
      </c>
      <c r="W56" s="309">
        <f>SUM('PLAN Veic'!C107:F107)</f>
        <v>25</v>
      </c>
      <c r="X56" s="310">
        <f>SUM('PLAN Veic'!G107:J107)</f>
        <v>27</v>
      </c>
      <c r="Y56" s="310">
        <f>SUM('PLAN Veic'!K107:N107)</f>
        <v>24</v>
      </c>
      <c r="Z56" s="310">
        <f>SUM('PLAN Veic'!O107:R107)</f>
        <v>18</v>
      </c>
      <c r="AA56" s="316">
        <f t="shared" si="12"/>
        <v>94</v>
      </c>
      <c r="AB56" s="309">
        <f>SUM('PLAN Veic'!S107:V107)</f>
        <v>831</v>
      </c>
      <c r="AC56" s="310">
        <f>SUM('PLAN Veic'!W107:Z107)</f>
        <v>885</v>
      </c>
      <c r="AD56" s="310">
        <f>SUM('PLAN Veic'!AA107:AD107)</f>
        <v>958</v>
      </c>
      <c r="AE56" s="310">
        <f>SUM('PLAN Veic'!AE107:AH107)</f>
        <v>827</v>
      </c>
      <c r="AF56" s="316">
        <f t="shared" si="13"/>
        <v>3501</v>
      </c>
      <c r="AG56" s="309">
        <f>SUM('PLAN Veic'!AI107:AL107)</f>
        <v>20</v>
      </c>
      <c r="AH56" s="310">
        <f>SUM('PLAN Veic'!AM107:AP107)</f>
        <v>22</v>
      </c>
      <c r="AI56" s="310">
        <f>SUM('PLAN Veic'!AQ107:AT107)</f>
        <v>19</v>
      </c>
      <c r="AJ56" s="310">
        <f>SUM('PLAN Veic'!AU107:AX107)</f>
        <v>14</v>
      </c>
      <c r="AK56" s="316">
        <f t="shared" si="14"/>
        <v>75</v>
      </c>
      <c r="AL56" s="309">
        <f>SUM('PLAN Veic'!AY107:BB107)</f>
        <v>0</v>
      </c>
      <c r="AM56" s="310">
        <f>SUM('PLAN Veic'!BC107:BF107)</f>
        <v>0</v>
      </c>
      <c r="AN56" s="310">
        <f>SUM('PLAN Veic'!BG107:BJ107)</f>
        <v>0</v>
      </c>
      <c r="AO56" s="310">
        <f>SUM('PLAN Veic'!BK107:BN107)</f>
        <v>0</v>
      </c>
      <c r="AP56" s="316">
        <f t="shared" si="15"/>
        <v>0</v>
      </c>
    </row>
    <row r="57" spans="1:42" x14ac:dyDescent="0.2">
      <c r="A57" s="73">
        <v>0.625</v>
      </c>
      <c r="B57" s="74">
        <v>0.66666666666666663</v>
      </c>
      <c r="C57" s="311">
        <f>SUM('PLAN Veic'!C80:F80)</f>
        <v>431</v>
      </c>
      <c r="D57" s="12">
        <f>SUM('PLAN Veic'!G80:J80)</f>
        <v>452</v>
      </c>
      <c r="E57" s="12">
        <f>SUM('PLAN Veic'!K80:N80)</f>
        <v>429</v>
      </c>
      <c r="F57" s="12">
        <f>SUM('PLAN Veic'!O80:R80)</f>
        <v>512</v>
      </c>
      <c r="G57" s="315">
        <f t="shared" si="8"/>
        <v>1824</v>
      </c>
      <c r="H57" s="311">
        <f>SUM('PLAN Veic'!S80:V80)</f>
        <v>366</v>
      </c>
      <c r="I57" s="12">
        <f>SUM('PLAN Veic'!W80:Z80)</f>
        <v>391</v>
      </c>
      <c r="J57" s="12">
        <f>SUM('PLAN Veic'!AA80:AD80)</f>
        <v>329</v>
      </c>
      <c r="K57" s="12">
        <f>SUM('PLAN Veic'!AE80:AH80)</f>
        <v>347</v>
      </c>
      <c r="L57" s="315">
        <f t="shared" si="9"/>
        <v>1433</v>
      </c>
      <c r="M57" s="311">
        <f>SUM('PLAN Veic'!AI80:AL80)</f>
        <v>639</v>
      </c>
      <c r="N57" s="12">
        <f>SUM('PLAN Veic'!AM80:AP80)</f>
        <v>623</v>
      </c>
      <c r="O57" s="12">
        <f>SUM('PLAN Veic'!AQ80:AT80)</f>
        <v>676</v>
      </c>
      <c r="P57" s="12">
        <f>SUM('PLAN Veic'!AU80:AX80)</f>
        <v>618</v>
      </c>
      <c r="Q57" s="315">
        <f t="shared" si="10"/>
        <v>2556</v>
      </c>
      <c r="R57" s="311">
        <f>SUM('PLAN Veic'!AY80:BB80)</f>
        <v>5</v>
      </c>
      <c r="S57" s="12">
        <f>SUM('PLAN Veic'!BC80:BF80)</f>
        <v>3</v>
      </c>
      <c r="T57" s="12">
        <f>SUM('PLAN Veic'!BG80:BJ80)</f>
        <v>3</v>
      </c>
      <c r="U57" s="12">
        <f>SUM('PLAN Veic'!BK80:BN80)</f>
        <v>6</v>
      </c>
      <c r="V57" s="315">
        <f t="shared" si="11"/>
        <v>17</v>
      </c>
      <c r="W57" s="311">
        <f>SUM('PLAN Veic'!C108:F108)</f>
        <v>25</v>
      </c>
      <c r="X57" s="12">
        <f>SUM('PLAN Veic'!G108:J108)</f>
        <v>21</v>
      </c>
      <c r="Y57" s="12">
        <f>SUM('PLAN Veic'!K108:N108)</f>
        <v>34</v>
      </c>
      <c r="Z57" s="12">
        <f>SUM('PLAN Veic'!O108:R108)</f>
        <v>25</v>
      </c>
      <c r="AA57" s="315">
        <f t="shared" si="12"/>
        <v>105</v>
      </c>
      <c r="AB57" s="311">
        <f>SUM('PLAN Veic'!S108:V108)</f>
        <v>822</v>
      </c>
      <c r="AC57" s="12">
        <f>SUM('PLAN Veic'!W108:Z108)</f>
        <v>840</v>
      </c>
      <c r="AD57" s="12">
        <f>SUM('PLAN Veic'!AA108:AD108)</f>
        <v>802</v>
      </c>
      <c r="AE57" s="12">
        <f>SUM('PLAN Veic'!AE108:AH108)</f>
        <v>812</v>
      </c>
      <c r="AF57" s="315">
        <f t="shared" si="13"/>
        <v>3276</v>
      </c>
      <c r="AG57" s="311">
        <f>SUM('PLAN Veic'!AI108:AL108)</f>
        <v>20</v>
      </c>
      <c r="AH57" s="12">
        <f>SUM('PLAN Veic'!AM108:AP108)</f>
        <v>18</v>
      </c>
      <c r="AI57" s="12">
        <f>SUM('PLAN Veic'!AQ108:AT108)</f>
        <v>31</v>
      </c>
      <c r="AJ57" s="12">
        <f>SUM('PLAN Veic'!AU108:AX108)</f>
        <v>19</v>
      </c>
      <c r="AK57" s="315">
        <f t="shared" si="14"/>
        <v>88</v>
      </c>
      <c r="AL57" s="311">
        <f>SUM('PLAN Veic'!AY108:BB108)</f>
        <v>0</v>
      </c>
      <c r="AM57" s="12">
        <f>SUM('PLAN Veic'!BC108:BF108)</f>
        <v>0</v>
      </c>
      <c r="AN57" s="12">
        <f>SUM('PLAN Veic'!BG108:BJ108)</f>
        <v>0</v>
      </c>
      <c r="AO57" s="12">
        <f>SUM('PLAN Veic'!BK108:BN108)</f>
        <v>0</v>
      </c>
      <c r="AP57" s="315">
        <f t="shared" si="15"/>
        <v>0</v>
      </c>
    </row>
    <row r="58" spans="1:42" x14ac:dyDescent="0.2">
      <c r="A58" s="94">
        <v>0.66666666666666663</v>
      </c>
      <c r="B58" s="95">
        <v>0.70833333333333337</v>
      </c>
      <c r="C58" s="309">
        <f>SUM('PLAN Veic'!C81:F81)</f>
        <v>525</v>
      </c>
      <c r="D58" s="310">
        <f>SUM('PLAN Veic'!G81:J81)</f>
        <v>588</v>
      </c>
      <c r="E58" s="310">
        <f>SUM('PLAN Veic'!K81:N81)</f>
        <v>506</v>
      </c>
      <c r="F58" s="310">
        <f>SUM('PLAN Veic'!O81:R81)</f>
        <v>545</v>
      </c>
      <c r="G58" s="316">
        <f t="shared" si="8"/>
        <v>2164</v>
      </c>
      <c r="H58" s="309">
        <f>SUM('PLAN Veic'!S81:V81)</f>
        <v>369</v>
      </c>
      <c r="I58" s="310">
        <f>SUM('PLAN Veic'!W81:Z81)</f>
        <v>432</v>
      </c>
      <c r="J58" s="310">
        <f>SUM('PLAN Veic'!AA81:AD81)</f>
        <v>330</v>
      </c>
      <c r="K58" s="310">
        <f>SUM('PLAN Veic'!AE81:AH81)</f>
        <v>369</v>
      </c>
      <c r="L58" s="316">
        <f t="shared" si="9"/>
        <v>1500</v>
      </c>
      <c r="M58" s="309">
        <f>SUM('PLAN Veic'!AI81:AL81)</f>
        <v>700</v>
      </c>
      <c r="N58" s="310">
        <f>SUM('PLAN Veic'!AM81:AP81)</f>
        <v>711</v>
      </c>
      <c r="O58" s="310">
        <f>SUM('PLAN Veic'!AQ81:AT81)</f>
        <v>735</v>
      </c>
      <c r="P58" s="310">
        <f>SUM('PLAN Veic'!AU81:AX81)</f>
        <v>731</v>
      </c>
      <c r="Q58" s="316">
        <f t="shared" si="10"/>
        <v>2877</v>
      </c>
      <c r="R58" s="309">
        <f>SUM('PLAN Veic'!AY81:BB81)</f>
        <v>10</v>
      </c>
      <c r="S58" s="310">
        <f>SUM('PLAN Veic'!BC81:BF81)</f>
        <v>7</v>
      </c>
      <c r="T58" s="310">
        <f>SUM('PLAN Veic'!BG81:BJ81)</f>
        <v>22</v>
      </c>
      <c r="U58" s="310">
        <f>SUM('PLAN Veic'!BK81:BN81)</f>
        <v>9</v>
      </c>
      <c r="V58" s="316">
        <f t="shared" si="11"/>
        <v>48</v>
      </c>
      <c r="W58" s="309">
        <f>SUM('PLAN Veic'!C109:F109)</f>
        <v>40</v>
      </c>
      <c r="X58" s="310">
        <f>SUM('PLAN Veic'!G109:J109)</f>
        <v>31</v>
      </c>
      <c r="Y58" s="310">
        <f>SUM('PLAN Veic'!K109:N109)</f>
        <v>100</v>
      </c>
      <c r="Z58" s="310">
        <f>SUM('PLAN Veic'!O109:R109)</f>
        <v>43</v>
      </c>
      <c r="AA58" s="316">
        <f t="shared" si="12"/>
        <v>214</v>
      </c>
      <c r="AB58" s="309">
        <f>SUM('PLAN Veic'!S109:V109)</f>
        <v>990</v>
      </c>
      <c r="AC58" s="310">
        <f>SUM('PLAN Veic'!W109:Z109)</f>
        <v>1007</v>
      </c>
      <c r="AD58" s="310">
        <f>SUM('PLAN Veic'!AA109:AD109)</f>
        <v>875</v>
      </c>
      <c r="AE58" s="310">
        <f>SUM('PLAN Veic'!AE109:AH109)</f>
        <v>898</v>
      </c>
      <c r="AF58" s="316">
        <f t="shared" si="13"/>
        <v>3770</v>
      </c>
      <c r="AG58" s="309">
        <f>SUM('PLAN Veic'!AI109:AL109)</f>
        <v>30</v>
      </c>
      <c r="AH58" s="310">
        <f>SUM('PLAN Veic'!AM109:AP109)</f>
        <v>24</v>
      </c>
      <c r="AI58" s="310">
        <f>SUM('PLAN Veic'!AQ109:AT109)</f>
        <v>78</v>
      </c>
      <c r="AJ58" s="310">
        <f>SUM('PLAN Veic'!AU109:AX109)</f>
        <v>34</v>
      </c>
      <c r="AK58" s="316">
        <f t="shared" si="14"/>
        <v>166</v>
      </c>
      <c r="AL58" s="309">
        <f>SUM('PLAN Veic'!AY109:BB109)</f>
        <v>0</v>
      </c>
      <c r="AM58" s="310">
        <f>SUM('PLAN Veic'!BC109:BF109)</f>
        <v>0</v>
      </c>
      <c r="AN58" s="310">
        <f>SUM('PLAN Veic'!BG109:BJ109)</f>
        <v>0</v>
      </c>
      <c r="AO58" s="310">
        <f>SUM('PLAN Veic'!BK109:BN109)</f>
        <v>0</v>
      </c>
      <c r="AP58" s="316">
        <f t="shared" si="15"/>
        <v>0</v>
      </c>
    </row>
    <row r="59" spans="1:42" x14ac:dyDescent="0.2">
      <c r="A59" s="73">
        <v>0.70833333333333337</v>
      </c>
      <c r="B59" s="74">
        <v>0.75</v>
      </c>
      <c r="C59" s="311">
        <f>SUM('PLAN Veic'!C82:F82)</f>
        <v>510</v>
      </c>
      <c r="D59" s="12">
        <f>SUM('PLAN Veic'!G82:J82)</f>
        <v>575</v>
      </c>
      <c r="E59" s="12">
        <f>SUM('PLAN Veic'!K82:N82)</f>
        <v>647</v>
      </c>
      <c r="F59" s="12">
        <f>SUM('PLAN Veic'!O82:R82)</f>
        <v>604</v>
      </c>
      <c r="G59" s="315">
        <f t="shared" si="8"/>
        <v>2336</v>
      </c>
      <c r="H59" s="311">
        <f>SUM('PLAN Veic'!S82:V82)</f>
        <v>343</v>
      </c>
      <c r="I59" s="12">
        <f>SUM('PLAN Veic'!W82:Z82)</f>
        <v>462</v>
      </c>
      <c r="J59" s="12">
        <f>SUM('PLAN Veic'!AA82:AD82)</f>
        <v>405</v>
      </c>
      <c r="K59" s="12">
        <f>SUM('PLAN Veic'!AE82:AH82)</f>
        <v>414</v>
      </c>
      <c r="L59" s="315">
        <f t="shared" si="9"/>
        <v>1624</v>
      </c>
      <c r="M59" s="311">
        <f>SUM('PLAN Veic'!AI82:AL82)</f>
        <v>663</v>
      </c>
      <c r="N59" s="12">
        <f>SUM('PLAN Veic'!AM82:AP82)</f>
        <v>731</v>
      </c>
      <c r="O59" s="12">
        <f>SUM('PLAN Veic'!AQ82:AT82)</f>
        <v>708</v>
      </c>
      <c r="P59" s="12">
        <f>SUM('PLAN Veic'!AU82:AX82)</f>
        <v>663</v>
      </c>
      <c r="Q59" s="315">
        <f t="shared" si="10"/>
        <v>2765</v>
      </c>
      <c r="R59" s="311">
        <f>SUM('PLAN Veic'!AY82:BB82)</f>
        <v>9</v>
      </c>
      <c r="S59" s="12">
        <f>SUM('PLAN Veic'!BC82:BF82)</f>
        <v>9</v>
      </c>
      <c r="T59" s="12">
        <f>SUM('PLAN Veic'!BG82:BJ82)</f>
        <v>14</v>
      </c>
      <c r="U59" s="12">
        <f>SUM('PLAN Veic'!BK82:BN82)</f>
        <v>6</v>
      </c>
      <c r="V59" s="315">
        <f t="shared" si="11"/>
        <v>38</v>
      </c>
      <c r="W59" s="311">
        <f>SUM('PLAN Veic'!C110:F110)</f>
        <v>54</v>
      </c>
      <c r="X59" s="12">
        <f>SUM('PLAN Veic'!G110:J110)</f>
        <v>50</v>
      </c>
      <c r="Y59" s="12">
        <f>SUM('PLAN Veic'!K110:N110)</f>
        <v>83</v>
      </c>
      <c r="Z59" s="12">
        <f>SUM('PLAN Veic'!O110:R110)</f>
        <v>65</v>
      </c>
      <c r="AA59" s="315">
        <f t="shared" si="12"/>
        <v>252</v>
      </c>
      <c r="AB59" s="311">
        <f>SUM('PLAN Veic'!S110:V110)</f>
        <v>871</v>
      </c>
      <c r="AC59" s="12">
        <f>SUM('PLAN Veic'!W110:Z110)</f>
        <v>1037</v>
      </c>
      <c r="AD59" s="12">
        <f>SUM('PLAN Veic'!AA110:AD110)</f>
        <v>1041</v>
      </c>
      <c r="AE59" s="12">
        <f>SUM('PLAN Veic'!AE110:AH110)</f>
        <v>973</v>
      </c>
      <c r="AF59" s="315">
        <f t="shared" si="13"/>
        <v>3922</v>
      </c>
      <c r="AG59" s="311">
        <f>SUM('PLAN Veic'!AI110:AL110)</f>
        <v>45</v>
      </c>
      <c r="AH59" s="12">
        <f>SUM('PLAN Veic'!AM110:AP110)</f>
        <v>41</v>
      </c>
      <c r="AI59" s="12">
        <f>SUM('PLAN Veic'!AQ110:AT110)</f>
        <v>69</v>
      </c>
      <c r="AJ59" s="12">
        <f>SUM('PLAN Veic'!AU110:AX110)</f>
        <v>59</v>
      </c>
      <c r="AK59" s="315">
        <f t="shared" si="14"/>
        <v>214</v>
      </c>
      <c r="AL59" s="311">
        <f>SUM('PLAN Veic'!AY110:BB110)</f>
        <v>0</v>
      </c>
      <c r="AM59" s="12">
        <f>SUM('PLAN Veic'!BC110:BF110)</f>
        <v>0</v>
      </c>
      <c r="AN59" s="12">
        <f>SUM('PLAN Veic'!BG110:BJ110)</f>
        <v>0</v>
      </c>
      <c r="AO59" s="12">
        <f>SUM('PLAN Veic'!BK110:BN110)</f>
        <v>0</v>
      </c>
      <c r="AP59" s="315">
        <f t="shared" si="15"/>
        <v>0</v>
      </c>
    </row>
    <row r="60" spans="1:42" x14ac:dyDescent="0.2">
      <c r="A60" s="94">
        <v>0.75</v>
      </c>
      <c r="B60" s="95">
        <v>0.79166666666666663</v>
      </c>
      <c r="C60" s="309">
        <f>SUM('PLAN Veic'!C83:F83)</f>
        <v>626</v>
      </c>
      <c r="D60" s="310">
        <f>SUM('PLAN Veic'!G83:J83)</f>
        <v>590</v>
      </c>
      <c r="E60" s="310">
        <f>SUM('PLAN Veic'!K83:N83)</f>
        <v>568</v>
      </c>
      <c r="F60" s="310">
        <f>SUM('PLAN Veic'!O83:R83)</f>
        <v>551</v>
      </c>
      <c r="G60" s="316">
        <f t="shared" si="8"/>
        <v>2335</v>
      </c>
      <c r="H60" s="309">
        <f>SUM('PLAN Veic'!S83:V83)</f>
        <v>415</v>
      </c>
      <c r="I60" s="310">
        <f>SUM('PLAN Veic'!W83:Z83)</f>
        <v>446</v>
      </c>
      <c r="J60" s="310">
        <f>SUM('PLAN Veic'!AA83:AD83)</f>
        <v>385</v>
      </c>
      <c r="K60" s="310">
        <f>SUM('PLAN Veic'!AE83:AH83)</f>
        <v>382</v>
      </c>
      <c r="L60" s="316">
        <f t="shared" si="9"/>
        <v>1628</v>
      </c>
      <c r="M60" s="309">
        <f>SUM('PLAN Veic'!AI83:AL83)</f>
        <v>720</v>
      </c>
      <c r="N60" s="310">
        <f>SUM('PLAN Veic'!AM83:AP83)</f>
        <v>726</v>
      </c>
      <c r="O60" s="310">
        <f>SUM('PLAN Veic'!AQ83:AT83)</f>
        <v>689</v>
      </c>
      <c r="P60" s="310">
        <f>SUM('PLAN Veic'!AU83:AX83)</f>
        <v>703</v>
      </c>
      <c r="Q60" s="316">
        <f t="shared" si="10"/>
        <v>2838</v>
      </c>
      <c r="R60" s="309">
        <f>SUM('PLAN Veic'!AY83:BB83)</f>
        <v>4</v>
      </c>
      <c r="S60" s="310">
        <f>SUM('PLAN Veic'!BC83:BF83)</f>
        <v>11</v>
      </c>
      <c r="T60" s="310">
        <f>SUM('PLAN Veic'!BG83:BJ83)</f>
        <v>16</v>
      </c>
      <c r="U60" s="310">
        <f>SUM('PLAN Veic'!BK83:BN83)</f>
        <v>10</v>
      </c>
      <c r="V60" s="316">
        <f t="shared" si="11"/>
        <v>41</v>
      </c>
      <c r="W60" s="309">
        <f>SUM('PLAN Veic'!C111:F111)</f>
        <v>50</v>
      </c>
      <c r="X60" s="310">
        <f>SUM('PLAN Veic'!G111:J111)</f>
        <v>73</v>
      </c>
      <c r="Y60" s="310">
        <f>SUM('PLAN Veic'!K111:N111)</f>
        <v>89</v>
      </c>
      <c r="Z60" s="310">
        <f>SUM('PLAN Veic'!O111:R111)</f>
        <v>82</v>
      </c>
      <c r="AA60" s="316">
        <f t="shared" si="12"/>
        <v>294</v>
      </c>
      <c r="AB60" s="309">
        <f>SUM('PLAN Veic'!S111:V111)</f>
        <v>1110</v>
      </c>
      <c r="AC60" s="310">
        <f>SUM('PLAN Veic'!W111:Z111)</f>
        <v>1060</v>
      </c>
      <c r="AD60" s="310">
        <f>SUM('PLAN Veic'!AA111:AD111)</f>
        <v>943</v>
      </c>
      <c r="AE60" s="310">
        <f>SUM('PLAN Veic'!AE111:AH111)</f>
        <v>911</v>
      </c>
      <c r="AF60" s="316">
        <f t="shared" si="13"/>
        <v>4024</v>
      </c>
      <c r="AG60" s="309">
        <f>SUM('PLAN Veic'!AI111:AL111)</f>
        <v>46</v>
      </c>
      <c r="AH60" s="310">
        <f>SUM('PLAN Veic'!AM111:AP111)</f>
        <v>62</v>
      </c>
      <c r="AI60" s="310">
        <f>SUM('PLAN Veic'!AQ111:AT111)</f>
        <v>73</v>
      </c>
      <c r="AJ60" s="310">
        <f>SUM('PLAN Veic'!AU111:AX111)</f>
        <v>72</v>
      </c>
      <c r="AK60" s="316">
        <f t="shared" si="14"/>
        <v>253</v>
      </c>
      <c r="AL60" s="309">
        <f>SUM('PLAN Veic'!AY111:BB111)</f>
        <v>0</v>
      </c>
      <c r="AM60" s="310">
        <f>SUM('PLAN Veic'!BC111:BF111)</f>
        <v>0</v>
      </c>
      <c r="AN60" s="310">
        <f>SUM('PLAN Veic'!BG111:BJ111)</f>
        <v>0</v>
      </c>
      <c r="AO60" s="310">
        <f>SUM('PLAN Veic'!BK111:BN111)</f>
        <v>0</v>
      </c>
      <c r="AP60" s="316">
        <f t="shared" si="15"/>
        <v>0</v>
      </c>
    </row>
    <row r="61" spans="1:42" x14ac:dyDescent="0.2">
      <c r="A61" s="73">
        <v>0.79166666666666663</v>
      </c>
      <c r="B61" s="74">
        <v>0.83333333333333337</v>
      </c>
      <c r="C61" s="311">
        <f>SUM('PLAN Veic'!C84:F84)</f>
        <v>485</v>
      </c>
      <c r="D61" s="12">
        <f>SUM('PLAN Veic'!G84:J84)</f>
        <v>486</v>
      </c>
      <c r="E61" s="12">
        <f>SUM('PLAN Veic'!K84:N84)</f>
        <v>489</v>
      </c>
      <c r="F61" s="12">
        <f>SUM('PLAN Veic'!O84:R84)</f>
        <v>574</v>
      </c>
      <c r="G61" s="315">
        <f t="shared" si="8"/>
        <v>2034</v>
      </c>
      <c r="H61" s="311">
        <f>SUM('PLAN Veic'!S84:V84)</f>
        <v>284</v>
      </c>
      <c r="I61" s="12">
        <f>SUM('PLAN Veic'!W84:Z84)</f>
        <v>285</v>
      </c>
      <c r="J61" s="12">
        <f>SUM('PLAN Veic'!AA84:AD84)</f>
        <v>315</v>
      </c>
      <c r="K61" s="12">
        <f>SUM('PLAN Veic'!AE84:AH84)</f>
        <v>387</v>
      </c>
      <c r="L61" s="315">
        <f t="shared" si="9"/>
        <v>1271</v>
      </c>
      <c r="M61" s="311">
        <f>SUM('PLAN Veic'!AI84:AL84)</f>
        <v>687</v>
      </c>
      <c r="N61" s="12">
        <f>SUM('PLAN Veic'!AM84:AP84)</f>
        <v>668</v>
      </c>
      <c r="O61" s="12">
        <f>SUM('PLAN Veic'!AQ84:AT84)</f>
        <v>703</v>
      </c>
      <c r="P61" s="12">
        <f>SUM('PLAN Veic'!AU84:AX84)</f>
        <v>660</v>
      </c>
      <c r="Q61" s="315">
        <f t="shared" si="10"/>
        <v>2718</v>
      </c>
      <c r="R61" s="311">
        <f>SUM('PLAN Veic'!AY84:BB84)</f>
        <v>24</v>
      </c>
      <c r="S61" s="12">
        <f>SUM('PLAN Veic'!BC84:BF84)</f>
        <v>24</v>
      </c>
      <c r="T61" s="12">
        <f>SUM('PLAN Veic'!BG84:BJ84)</f>
        <v>7</v>
      </c>
      <c r="U61" s="12">
        <f>SUM('PLAN Veic'!BK84:BN84)</f>
        <v>9</v>
      </c>
      <c r="V61" s="315">
        <f t="shared" si="11"/>
        <v>64</v>
      </c>
      <c r="W61" s="311">
        <f>SUM('PLAN Veic'!C112:F112)</f>
        <v>91</v>
      </c>
      <c r="X61" s="12">
        <f>SUM('PLAN Veic'!G112:J112)</f>
        <v>116</v>
      </c>
      <c r="Y61" s="12">
        <f>SUM('PLAN Veic'!K112:N112)</f>
        <v>85</v>
      </c>
      <c r="Z61" s="12">
        <f>SUM('PLAN Veic'!O112:R112)</f>
        <v>58</v>
      </c>
      <c r="AA61" s="315">
        <f t="shared" si="12"/>
        <v>350</v>
      </c>
      <c r="AB61" s="311">
        <f>SUM('PLAN Veic'!S112:V112)</f>
        <v>848</v>
      </c>
      <c r="AC61" s="12">
        <f>SUM('PLAN Veic'!W112:Z112)</f>
        <v>764</v>
      </c>
      <c r="AD61" s="12">
        <f>SUM('PLAN Veic'!AA112:AD112)</f>
        <v>827</v>
      </c>
      <c r="AE61" s="12">
        <f>SUM('PLAN Veic'!AE112:AH112)</f>
        <v>888</v>
      </c>
      <c r="AF61" s="315">
        <f t="shared" si="13"/>
        <v>3327</v>
      </c>
      <c r="AG61" s="311">
        <f>SUM('PLAN Veic'!AI112:AL112)</f>
        <v>67</v>
      </c>
      <c r="AH61" s="12">
        <f>SUM('PLAN Veic'!AM112:AP112)</f>
        <v>92</v>
      </c>
      <c r="AI61" s="12">
        <f>SUM('PLAN Veic'!AQ112:AT112)</f>
        <v>78</v>
      </c>
      <c r="AJ61" s="12">
        <f>SUM('PLAN Veic'!AU112:AX112)</f>
        <v>49</v>
      </c>
      <c r="AK61" s="315">
        <f t="shared" si="14"/>
        <v>286</v>
      </c>
      <c r="AL61" s="311">
        <f>SUM('PLAN Veic'!AY112:BB112)</f>
        <v>0</v>
      </c>
      <c r="AM61" s="12">
        <f>SUM('PLAN Veic'!BC112:BF112)</f>
        <v>0</v>
      </c>
      <c r="AN61" s="12">
        <f>SUM('PLAN Veic'!BG112:BJ112)</f>
        <v>0</v>
      </c>
      <c r="AO61" s="12">
        <f>SUM('PLAN Veic'!BK112:BN112)</f>
        <v>0</v>
      </c>
      <c r="AP61" s="315">
        <f t="shared" si="15"/>
        <v>0</v>
      </c>
    </row>
    <row r="62" spans="1:42" x14ac:dyDescent="0.2">
      <c r="A62" s="94">
        <v>0.83333333333333337</v>
      </c>
      <c r="B62" s="95">
        <v>0.875</v>
      </c>
      <c r="C62" s="309">
        <f>SUM('PLAN Veic'!C85:F85)</f>
        <v>469</v>
      </c>
      <c r="D62" s="310">
        <f>SUM('PLAN Veic'!G85:J85)</f>
        <v>480</v>
      </c>
      <c r="E62" s="310">
        <f>SUM('PLAN Veic'!K85:N85)</f>
        <v>327</v>
      </c>
      <c r="F62" s="310">
        <f>SUM('PLAN Veic'!O85:R85)</f>
        <v>378</v>
      </c>
      <c r="G62" s="316">
        <f t="shared" si="8"/>
        <v>1654</v>
      </c>
      <c r="H62" s="309">
        <f>SUM('PLAN Veic'!S85:V85)</f>
        <v>302</v>
      </c>
      <c r="I62" s="310">
        <f>SUM('PLAN Veic'!W85:Z85)</f>
        <v>317</v>
      </c>
      <c r="J62" s="310">
        <f>SUM('PLAN Veic'!AA85:AD85)</f>
        <v>268</v>
      </c>
      <c r="K62" s="310">
        <f>SUM('PLAN Veic'!AE85:AH85)</f>
        <v>267</v>
      </c>
      <c r="L62" s="316">
        <f t="shared" si="9"/>
        <v>1154</v>
      </c>
      <c r="M62" s="309">
        <f>SUM('PLAN Veic'!AI85:AL85)</f>
        <v>693</v>
      </c>
      <c r="N62" s="310">
        <f>SUM('PLAN Veic'!AM85:AP85)</f>
        <v>469</v>
      </c>
      <c r="O62" s="310">
        <f>SUM('PLAN Veic'!AQ85:AT85)</f>
        <v>508</v>
      </c>
      <c r="P62" s="310">
        <f>SUM('PLAN Veic'!AU85:AX85)</f>
        <v>361</v>
      </c>
      <c r="Q62" s="316">
        <f t="shared" si="10"/>
        <v>2031</v>
      </c>
      <c r="R62" s="309">
        <f>SUM('PLAN Veic'!AY85:BB85)</f>
        <v>13</v>
      </c>
      <c r="S62" s="310">
        <f>SUM('PLAN Veic'!BC85:BF85)</f>
        <v>12</v>
      </c>
      <c r="T62" s="310">
        <f>SUM('PLAN Veic'!BG85:BJ85)</f>
        <v>9</v>
      </c>
      <c r="U62" s="310">
        <f>SUM('PLAN Veic'!BK85:BN85)</f>
        <v>3</v>
      </c>
      <c r="V62" s="316">
        <f t="shared" si="11"/>
        <v>37</v>
      </c>
      <c r="W62" s="309">
        <f>SUM('PLAN Veic'!C113:F113)</f>
        <v>103</v>
      </c>
      <c r="X62" s="310">
        <f>SUM('PLAN Veic'!G113:J113)</f>
        <v>83</v>
      </c>
      <c r="Y62" s="310">
        <f>SUM('PLAN Veic'!K113:N113)</f>
        <v>65</v>
      </c>
      <c r="Z62" s="310">
        <f>SUM('PLAN Veic'!O113:R113)</f>
        <v>35</v>
      </c>
      <c r="AA62" s="316">
        <f t="shared" si="12"/>
        <v>286</v>
      </c>
      <c r="AB62" s="309">
        <f>SUM('PLAN Veic'!S113:V113)</f>
        <v>748</v>
      </c>
      <c r="AC62" s="310">
        <f>SUM('PLAN Veic'!W113:Z113)</f>
        <v>773</v>
      </c>
      <c r="AD62" s="310">
        <f>SUM('PLAN Veic'!AA113:AD113)</f>
        <v>608</v>
      </c>
      <c r="AE62" s="310">
        <f>SUM('PLAN Veic'!AE113:AH113)</f>
        <v>632</v>
      </c>
      <c r="AF62" s="316">
        <f t="shared" si="13"/>
        <v>2761</v>
      </c>
      <c r="AG62" s="309">
        <f>SUM('PLAN Veic'!AI113:AL113)</f>
        <v>90</v>
      </c>
      <c r="AH62" s="310">
        <f>SUM('PLAN Veic'!AM113:AP113)</f>
        <v>71</v>
      </c>
      <c r="AI62" s="310">
        <f>SUM('PLAN Veic'!AQ113:AT113)</f>
        <v>56</v>
      </c>
      <c r="AJ62" s="310">
        <f>SUM('PLAN Veic'!AU113:AX113)</f>
        <v>32</v>
      </c>
      <c r="AK62" s="316">
        <f t="shared" si="14"/>
        <v>249</v>
      </c>
      <c r="AL62" s="309">
        <f>SUM('PLAN Veic'!AY113:BB113)</f>
        <v>0</v>
      </c>
      <c r="AM62" s="310">
        <f>SUM('PLAN Veic'!BC113:BF113)</f>
        <v>0</v>
      </c>
      <c r="AN62" s="310">
        <f>SUM('PLAN Veic'!BG113:BJ113)</f>
        <v>0</v>
      </c>
      <c r="AO62" s="310">
        <f>SUM('PLAN Veic'!BK113:BN113)</f>
        <v>0</v>
      </c>
      <c r="AP62" s="316">
        <f t="shared" si="15"/>
        <v>0</v>
      </c>
    </row>
    <row r="63" spans="1:42" x14ac:dyDescent="0.2">
      <c r="A63" s="73">
        <v>0.875</v>
      </c>
      <c r="B63" s="74">
        <v>0.91666666666666663</v>
      </c>
      <c r="C63" s="311">
        <f>SUM('PLAN Veic'!C86:F86)</f>
        <v>343</v>
      </c>
      <c r="D63" s="12">
        <f>SUM('PLAN Veic'!G86:J86)</f>
        <v>369</v>
      </c>
      <c r="E63" s="12">
        <f>SUM('PLAN Veic'!K86:N86)</f>
        <v>295</v>
      </c>
      <c r="F63" s="12">
        <f>SUM('PLAN Veic'!O86:R86)</f>
        <v>276</v>
      </c>
      <c r="G63" s="315">
        <f t="shared" si="8"/>
        <v>1283</v>
      </c>
      <c r="H63" s="311">
        <f>SUM('PLAN Veic'!S86:V86)</f>
        <v>240</v>
      </c>
      <c r="I63" s="12">
        <f>SUM('PLAN Veic'!W86:Z86)</f>
        <v>246</v>
      </c>
      <c r="J63" s="12">
        <f>SUM('PLAN Veic'!AA86:AD86)</f>
        <v>189</v>
      </c>
      <c r="K63" s="12">
        <f>SUM('PLAN Veic'!AE86:AH86)</f>
        <v>178</v>
      </c>
      <c r="L63" s="315">
        <f t="shared" si="9"/>
        <v>853</v>
      </c>
      <c r="M63" s="311">
        <f>SUM('PLAN Veic'!AI86:AL86)</f>
        <v>456</v>
      </c>
      <c r="N63" s="12">
        <f>SUM('PLAN Veic'!AM86:AP86)</f>
        <v>417</v>
      </c>
      <c r="O63" s="12">
        <f>SUM('PLAN Veic'!AQ86:AT86)</f>
        <v>377</v>
      </c>
      <c r="P63" s="12">
        <f>SUM('PLAN Veic'!AU86:AX86)</f>
        <v>329</v>
      </c>
      <c r="Q63" s="315">
        <f t="shared" si="10"/>
        <v>1579</v>
      </c>
      <c r="R63" s="311">
        <f>SUM('PLAN Veic'!AY86:BB86)</f>
        <v>3</v>
      </c>
      <c r="S63" s="12">
        <f>SUM('PLAN Veic'!BC86:BF86)</f>
        <v>3</v>
      </c>
      <c r="T63" s="12">
        <f>SUM('PLAN Veic'!BG86:BJ86)</f>
        <v>3</v>
      </c>
      <c r="U63" s="12">
        <f>SUM('PLAN Veic'!BK86:BN86)</f>
        <v>6</v>
      </c>
      <c r="V63" s="315">
        <f t="shared" si="11"/>
        <v>15</v>
      </c>
      <c r="W63" s="311">
        <f>SUM('PLAN Veic'!C114:F114)</f>
        <v>45</v>
      </c>
      <c r="X63" s="12">
        <f>SUM('PLAN Veic'!G114:J114)</f>
        <v>38</v>
      </c>
      <c r="Y63" s="12">
        <f>SUM('PLAN Veic'!K114:N114)</f>
        <v>29</v>
      </c>
      <c r="Z63" s="12">
        <f>SUM('PLAN Veic'!O114:R114)</f>
        <v>31</v>
      </c>
      <c r="AA63" s="315">
        <f t="shared" si="12"/>
        <v>143</v>
      </c>
      <c r="AB63" s="311">
        <f>SUM('PLAN Veic'!S114:V114)</f>
        <v>591</v>
      </c>
      <c r="AC63" s="12">
        <f>SUM('PLAN Veic'!W114:Z114)</f>
        <v>641</v>
      </c>
      <c r="AD63" s="12">
        <f>SUM('PLAN Veic'!AA114:AD114)</f>
        <v>487</v>
      </c>
      <c r="AE63" s="12">
        <f>SUM('PLAN Veic'!AE114:AH114)</f>
        <v>435</v>
      </c>
      <c r="AF63" s="315">
        <f t="shared" si="13"/>
        <v>2154</v>
      </c>
      <c r="AG63" s="311">
        <f>SUM('PLAN Veic'!AI114:AL114)</f>
        <v>42</v>
      </c>
      <c r="AH63" s="12">
        <f>SUM('PLAN Veic'!AM114:AP114)</f>
        <v>35</v>
      </c>
      <c r="AI63" s="12">
        <f>SUM('PLAN Veic'!AQ114:AT114)</f>
        <v>26</v>
      </c>
      <c r="AJ63" s="12">
        <f>SUM('PLAN Veic'!AU114:AX114)</f>
        <v>25</v>
      </c>
      <c r="AK63" s="315">
        <f t="shared" si="14"/>
        <v>128</v>
      </c>
      <c r="AL63" s="311">
        <f>SUM('PLAN Veic'!AY114:BB114)</f>
        <v>0</v>
      </c>
      <c r="AM63" s="12">
        <f>SUM('PLAN Veic'!BC114:BF114)</f>
        <v>0</v>
      </c>
      <c r="AN63" s="12">
        <f>SUM('PLAN Veic'!BG114:BJ114)</f>
        <v>0</v>
      </c>
      <c r="AO63" s="12">
        <f>SUM('PLAN Veic'!BK114:BN114)</f>
        <v>0</v>
      </c>
      <c r="AP63" s="315">
        <f t="shared" si="15"/>
        <v>0</v>
      </c>
    </row>
    <row r="64" spans="1:42" x14ac:dyDescent="0.2">
      <c r="A64" s="94">
        <v>0.91666666666666663</v>
      </c>
      <c r="B64" s="95">
        <v>0.95833333333333337</v>
      </c>
      <c r="C64" s="309">
        <f>SUM('PLAN Veic'!C87:F87)</f>
        <v>295</v>
      </c>
      <c r="D64" s="310">
        <f>SUM('PLAN Veic'!G87:J87)</f>
        <v>344</v>
      </c>
      <c r="E64" s="310">
        <f>SUM('PLAN Veic'!K87:N87)</f>
        <v>299</v>
      </c>
      <c r="F64" s="310">
        <f>SUM('PLAN Veic'!O87:R87)</f>
        <v>246</v>
      </c>
      <c r="G64" s="316">
        <f t="shared" si="8"/>
        <v>1184</v>
      </c>
      <c r="H64" s="309">
        <f>SUM('PLAN Veic'!S87:V87)</f>
        <v>191</v>
      </c>
      <c r="I64" s="310">
        <f>SUM('PLAN Veic'!W87:Z87)</f>
        <v>195</v>
      </c>
      <c r="J64" s="310">
        <f>SUM('PLAN Veic'!AA87:AD87)</f>
        <v>148</v>
      </c>
      <c r="K64" s="310">
        <f>SUM('PLAN Veic'!AE87:AH87)</f>
        <v>152</v>
      </c>
      <c r="L64" s="316">
        <f t="shared" si="9"/>
        <v>686</v>
      </c>
      <c r="M64" s="309">
        <f>SUM('PLAN Veic'!AI87:AL87)</f>
        <v>412</v>
      </c>
      <c r="N64" s="310">
        <f>SUM('PLAN Veic'!AM87:AP87)</f>
        <v>408</v>
      </c>
      <c r="O64" s="310">
        <f>SUM('PLAN Veic'!AQ87:AT87)</f>
        <v>371</v>
      </c>
      <c r="P64" s="310">
        <f>SUM('PLAN Veic'!AU87:AX87)</f>
        <v>325</v>
      </c>
      <c r="Q64" s="316">
        <f t="shared" si="10"/>
        <v>1516</v>
      </c>
      <c r="R64" s="309">
        <f>SUM('PLAN Veic'!AY87:BB87)</f>
        <v>3</v>
      </c>
      <c r="S64" s="310">
        <f>SUM('PLAN Veic'!BC87:BF87)</f>
        <v>1</v>
      </c>
      <c r="T64" s="310">
        <f>SUM('PLAN Veic'!BG87:BJ87)</f>
        <v>3</v>
      </c>
      <c r="U64" s="310">
        <f>SUM('PLAN Veic'!BK87:BN87)</f>
        <v>3</v>
      </c>
      <c r="V64" s="316">
        <f t="shared" si="11"/>
        <v>10</v>
      </c>
      <c r="W64" s="309">
        <f>SUM('PLAN Veic'!C115:F115)</f>
        <v>31</v>
      </c>
      <c r="X64" s="310">
        <f>SUM('PLAN Veic'!G115:J115)</f>
        <v>20</v>
      </c>
      <c r="Y64" s="310">
        <f>SUM('PLAN Veic'!K115:N115)</f>
        <v>24</v>
      </c>
      <c r="Z64" s="310">
        <f>SUM('PLAN Veic'!O115:R115)</f>
        <v>21</v>
      </c>
      <c r="AA64" s="316">
        <f t="shared" si="12"/>
        <v>96</v>
      </c>
      <c r="AB64" s="309">
        <f>SUM('PLAN Veic'!S115:V115)</f>
        <v>511</v>
      </c>
      <c r="AC64" s="310">
        <f>SUM('PLAN Veic'!W115:Z115)</f>
        <v>527</v>
      </c>
      <c r="AD64" s="310">
        <f>SUM('PLAN Veic'!AA115:AD115)</f>
        <v>453</v>
      </c>
      <c r="AE64" s="310">
        <f>SUM('PLAN Veic'!AE115:AH115)</f>
        <v>386</v>
      </c>
      <c r="AF64" s="316">
        <f t="shared" si="13"/>
        <v>1877</v>
      </c>
      <c r="AG64" s="309">
        <f>SUM('PLAN Veic'!AI115:AL115)</f>
        <v>28</v>
      </c>
      <c r="AH64" s="310">
        <f>SUM('PLAN Veic'!AM115:AP115)</f>
        <v>19</v>
      </c>
      <c r="AI64" s="310">
        <f>SUM('PLAN Veic'!AQ115:AT115)</f>
        <v>21</v>
      </c>
      <c r="AJ64" s="310">
        <f>SUM('PLAN Veic'!AU115:AX115)</f>
        <v>18</v>
      </c>
      <c r="AK64" s="316">
        <f t="shared" si="14"/>
        <v>86</v>
      </c>
      <c r="AL64" s="309">
        <f>SUM('PLAN Veic'!AY115:BB115)</f>
        <v>0</v>
      </c>
      <c r="AM64" s="310">
        <f>SUM('PLAN Veic'!BC115:BF115)</f>
        <v>0</v>
      </c>
      <c r="AN64" s="310">
        <f>SUM('PLAN Veic'!BG115:BJ115)</f>
        <v>0</v>
      </c>
      <c r="AO64" s="310">
        <f>SUM('PLAN Veic'!BK115:BN115)</f>
        <v>0</v>
      </c>
      <c r="AP64" s="316">
        <f t="shared" si="15"/>
        <v>0</v>
      </c>
    </row>
    <row r="65" spans="1:42" x14ac:dyDescent="0.2">
      <c r="A65" s="75">
        <v>0.95833333333333337</v>
      </c>
      <c r="B65" s="76">
        <v>1</v>
      </c>
      <c r="C65" s="312">
        <f>SUM('PLAN Veic'!C88:F88)</f>
        <v>223</v>
      </c>
      <c r="D65" s="313">
        <f>SUM('PLAN Veic'!G88:J88)</f>
        <v>241</v>
      </c>
      <c r="E65" s="313">
        <f>SUM('PLAN Veic'!K88:N88)</f>
        <v>169</v>
      </c>
      <c r="F65" s="313">
        <f>SUM('PLAN Veic'!O88:R88)</f>
        <v>211</v>
      </c>
      <c r="G65" s="317">
        <f t="shared" si="8"/>
        <v>844</v>
      </c>
      <c r="H65" s="312">
        <f>SUM('PLAN Veic'!S88:V88)</f>
        <v>119</v>
      </c>
      <c r="I65" s="313">
        <f>SUM('PLAN Veic'!W88:Z88)</f>
        <v>99</v>
      </c>
      <c r="J65" s="313">
        <f>SUM('PLAN Veic'!AA88:AD88)</f>
        <v>89</v>
      </c>
      <c r="K65" s="313">
        <f>SUM('PLAN Veic'!AE88:AH88)</f>
        <v>109</v>
      </c>
      <c r="L65" s="317">
        <f t="shared" si="9"/>
        <v>416</v>
      </c>
      <c r="M65" s="312">
        <f>SUM('PLAN Veic'!AI88:AL88)</f>
        <v>278</v>
      </c>
      <c r="N65" s="313">
        <f>SUM('PLAN Veic'!AM88:AP88)</f>
        <v>219</v>
      </c>
      <c r="O65" s="313">
        <f>SUM('PLAN Veic'!AQ88:AT88)</f>
        <v>186</v>
      </c>
      <c r="P65" s="313">
        <f>SUM('PLAN Veic'!AU88:AX88)</f>
        <v>163</v>
      </c>
      <c r="Q65" s="317">
        <f t="shared" si="10"/>
        <v>846</v>
      </c>
      <c r="R65" s="312">
        <f>SUM('PLAN Veic'!AY88:BB88)</f>
        <v>4</v>
      </c>
      <c r="S65" s="313">
        <f>SUM('PLAN Veic'!BC88:BF88)</f>
        <v>3</v>
      </c>
      <c r="T65" s="313">
        <f>SUM('PLAN Veic'!BG88:BJ88)</f>
        <v>2</v>
      </c>
      <c r="U65" s="313">
        <f>SUM('PLAN Veic'!BK88:BN88)</f>
        <v>4</v>
      </c>
      <c r="V65" s="317">
        <f t="shared" si="11"/>
        <v>13</v>
      </c>
      <c r="W65" s="312">
        <f>SUM('PLAN Veic'!C116:F116)</f>
        <v>24</v>
      </c>
      <c r="X65" s="313">
        <f>SUM('PLAN Veic'!G116:J116)</f>
        <v>22</v>
      </c>
      <c r="Y65" s="313">
        <f>SUM('PLAN Veic'!K116:N116)</f>
        <v>15</v>
      </c>
      <c r="Z65" s="313">
        <f>SUM('PLAN Veic'!O116:R116)</f>
        <v>11</v>
      </c>
      <c r="AA65" s="317">
        <f t="shared" si="12"/>
        <v>72</v>
      </c>
      <c r="AB65" s="312">
        <f>SUM('PLAN Veic'!S116:V116)</f>
        <v>354</v>
      </c>
      <c r="AC65" s="313">
        <f>SUM('PLAN Veic'!W116:Z116)</f>
        <v>337</v>
      </c>
      <c r="AD65" s="313">
        <f>SUM('PLAN Veic'!AA116:AD116)</f>
        <v>275</v>
      </c>
      <c r="AE65" s="313">
        <f>SUM('PLAN Veic'!AE116:AH116)</f>
        <v>310</v>
      </c>
      <c r="AF65" s="317">
        <f t="shared" si="13"/>
        <v>1276</v>
      </c>
      <c r="AG65" s="312">
        <f>SUM('PLAN Veic'!AI116:AL116)</f>
        <v>20</v>
      </c>
      <c r="AH65" s="313">
        <f>SUM('PLAN Veic'!AM116:AP116)</f>
        <v>19</v>
      </c>
      <c r="AI65" s="313">
        <f>SUM('PLAN Veic'!AQ116:AT116)</f>
        <v>13</v>
      </c>
      <c r="AJ65" s="313">
        <f>SUM('PLAN Veic'!AU116:AX116)</f>
        <v>7</v>
      </c>
      <c r="AK65" s="317">
        <f t="shared" si="14"/>
        <v>59</v>
      </c>
      <c r="AL65" s="312">
        <f>SUM('PLAN Veic'!AY116:BB116)</f>
        <v>0</v>
      </c>
      <c r="AM65" s="313">
        <f>SUM('PLAN Veic'!BC116:BF116)</f>
        <v>0</v>
      </c>
      <c r="AN65" s="313">
        <f>SUM('PLAN Veic'!BG116:BJ116)</f>
        <v>0</v>
      </c>
      <c r="AO65" s="313">
        <f>SUM('PLAN Veic'!BK116:BN116)</f>
        <v>0</v>
      </c>
      <c r="AP65" s="317">
        <f t="shared" si="15"/>
        <v>0</v>
      </c>
    </row>
    <row r="66" spans="1:42" x14ac:dyDescent="0.2">
      <c r="A66" s="51"/>
      <c r="B66" s="51"/>
      <c r="C66" s="12"/>
      <c r="D66" s="12"/>
      <c r="E66" s="12"/>
      <c r="F66" s="12"/>
      <c r="G66" s="275"/>
      <c r="H66" s="12"/>
      <c r="I66" s="12"/>
      <c r="J66" s="12"/>
      <c r="K66" s="12"/>
      <c r="L66" s="275"/>
      <c r="M66" s="12"/>
      <c r="N66" s="12"/>
      <c r="O66" s="12"/>
      <c r="P66" s="12"/>
      <c r="Q66" s="275"/>
      <c r="R66" s="12"/>
      <c r="S66" s="12"/>
      <c r="T66" s="12"/>
      <c r="U66" s="12"/>
      <c r="V66" s="275"/>
      <c r="W66" s="12"/>
      <c r="X66" s="12"/>
      <c r="Y66" s="12"/>
      <c r="Z66" s="12"/>
      <c r="AA66" s="275"/>
      <c r="AB66" s="12"/>
      <c r="AC66" s="12"/>
      <c r="AD66" s="12"/>
      <c r="AE66" s="12"/>
      <c r="AF66" s="275"/>
      <c r="AG66" s="12"/>
      <c r="AH66" s="12"/>
      <c r="AI66" s="12"/>
      <c r="AJ66" s="12"/>
      <c r="AK66" s="275"/>
      <c r="AL66" s="12"/>
      <c r="AM66" s="12"/>
      <c r="AN66" s="12"/>
      <c r="AO66" s="12"/>
      <c r="AP66" s="275"/>
    </row>
  </sheetData>
  <mergeCells count="28">
    <mergeCell ref="AG40:AK40"/>
    <mergeCell ref="AL40:AP40"/>
    <mergeCell ref="R11:V11"/>
    <mergeCell ref="W11:AA11"/>
    <mergeCell ref="AB11:AF11"/>
    <mergeCell ref="AG11:AK11"/>
    <mergeCell ref="AL11:AP11"/>
    <mergeCell ref="AB40:AF40"/>
    <mergeCell ref="A40:B40"/>
    <mergeCell ref="W40:AA40"/>
    <mergeCell ref="H1:O1"/>
    <mergeCell ref="C40:G40"/>
    <mergeCell ref="H40:L40"/>
    <mergeCell ref="M40:Q40"/>
    <mergeCell ref="R40:V40"/>
    <mergeCell ref="C11:G11"/>
    <mergeCell ref="H11:L11"/>
    <mergeCell ref="M11:Q11"/>
    <mergeCell ref="V1:W1"/>
    <mergeCell ref="T2:U2"/>
    <mergeCell ref="V2:W2"/>
    <mergeCell ref="T3:U3"/>
    <mergeCell ref="V3:W3"/>
    <mergeCell ref="AC1:AP1"/>
    <mergeCell ref="AC2:AP2"/>
    <mergeCell ref="AC3:AP3"/>
    <mergeCell ref="T1:U1"/>
    <mergeCell ref="A11:B11"/>
  </mergeCells>
  <printOptions horizontalCentered="1"/>
  <pageMargins left="0.51181102362204722" right="0" top="0.78740157480314965" bottom="0.59055118110236227" header="0" footer="0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121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ColWidth="9.140625" defaultRowHeight="14.25" x14ac:dyDescent="0.2"/>
  <cols>
    <col min="1" max="7" width="4.7109375" style="246" customWidth="1"/>
    <col min="8" max="8" width="4.7109375" style="12" customWidth="1"/>
    <col min="9" max="67" width="4.7109375" style="246" customWidth="1"/>
    <col min="68" max="241" width="5.28515625" style="246" customWidth="1"/>
    <col min="242" max="16384" width="9.140625" style="246"/>
  </cols>
  <sheetData>
    <row r="1" spans="1:67" ht="14.1" customHeight="1" x14ac:dyDescent="0.2">
      <c r="A1" s="47"/>
      <c r="B1" s="47"/>
      <c r="C1" s="4"/>
      <c r="D1" s="4"/>
      <c r="G1" s="140"/>
      <c r="H1" s="147" t="s">
        <v>15</v>
      </c>
      <c r="I1" s="140"/>
      <c r="J1" s="140"/>
      <c r="K1" s="140"/>
      <c r="L1" s="140"/>
      <c r="M1" s="140"/>
      <c r="N1" s="140"/>
      <c r="O1" s="48"/>
      <c r="AE1" s="396" t="s">
        <v>17</v>
      </c>
      <c r="AF1" s="397"/>
      <c r="AG1" s="397"/>
      <c r="AH1" s="397"/>
      <c r="AI1" s="397"/>
      <c r="AJ1" s="397"/>
      <c r="AK1" s="397"/>
      <c r="AL1" s="398"/>
      <c r="AP1" s="247"/>
      <c r="AQ1" s="399" t="s">
        <v>16</v>
      </c>
      <c r="AR1" s="400"/>
      <c r="AS1" s="399" t="s">
        <v>8</v>
      </c>
      <c r="AT1" s="400"/>
      <c r="AW1" s="323"/>
      <c r="AX1" s="319"/>
      <c r="AY1" s="319"/>
      <c r="AZ1" s="319"/>
      <c r="BA1" s="324"/>
      <c r="BB1" s="324"/>
      <c r="BC1" s="324"/>
      <c r="BD1" s="319"/>
      <c r="BE1" s="319"/>
      <c r="BF1" s="324"/>
      <c r="BG1" s="319"/>
      <c r="BH1" s="319"/>
      <c r="BI1" s="319"/>
      <c r="BJ1" s="319"/>
      <c r="BK1" s="319"/>
      <c r="BL1" s="319"/>
      <c r="BM1" s="319"/>
      <c r="BN1" s="319"/>
    </row>
    <row r="2" spans="1:67" ht="14.1" customHeight="1" x14ac:dyDescent="0.2">
      <c r="A2" s="47"/>
      <c r="B2" s="47"/>
      <c r="C2" s="4"/>
      <c r="D2" s="4"/>
      <c r="E2" s="4"/>
      <c r="F2" s="4"/>
      <c r="G2" s="2"/>
      <c r="H2" s="246"/>
      <c r="I2" s="176"/>
      <c r="K2" s="1"/>
      <c r="L2" s="174"/>
      <c r="M2" s="174"/>
      <c r="N2" s="174"/>
      <c r="AE2" s="361">
        <v>1</v>
      </c>
      <c r="AF2" s="251">
        <v>2</v>
      </c>
      <c r="AG2" s="251">
        <v>3</v>
      </c>
      <c r="AH2" s="251">
        <v>4</v>
      </c>
      <c r="AI2" s="251">
        <v>5</v>
      </c>
      <c r="AJ2" s="251">
        <v>6</v>
      </c>
      <c r="AK2" s="251">
        <v>7</v>
      </c>
      <c r="AL2" s="362">
        <v>8</v>
      </c>
      <c r="AP2" s="149" t="s">
        <v>199</v>
      </c>
      <c r="AQ2" s="392">
        <v>43860</v>
      </c>
      <c r="AR2" s="393"/>
      <c r="AS2" s="394">
        <v>4.1666666666666664E-2</v>
      </c>
      <c r="AT2" s="395"/>
      <c r="AW2" s="334"/>
      <c r="AX2" s="333"/>
      <c r="AY2" s="325"/>
      <c r="AZ2" s="326"/>
      <c r="BA2" s="319"/>
      <c r="BB2" s="319"/>
      <c r="BC2" s="319"/>
      <c r="BD2" s="319"/>
      <c r="BE2" s="327" t="s">
        <v>206</v>
      </c>
      <c r="BF2" s="319"/>
      <c r="BG2" s="319"/>
      <c r="BH2" s="319"/>
      <c r="BI2" s="319"/>
      <c r="BJ2" s="319"/>
      <c r="BK2" s="319"/>
      <c r="BL2" s="319"/>
      <c r="BM2" s="319"/>
      <c r="BN2" s="319"/>
    </row>
    <row r="3" spans="1:67" ht="14.1" customHeight="1" x14ac:dyDescent="0.2">
      <c r="A3" s="47"/>
      <c r="B3" s="47"/>
      <c r="C3" s="4"/>
      <c r="D3" s="4"/>
      <c r="G3" s="147"/>
      <c r="H3" s="147" t="s">
        <v>140</v>
      </c>
      <c r="I3" s="176"/>
      <c r="K3" s="49"/>
      <c r="L3" s="46"/>
      <c r="M3" s="46"/>
      <c r="N3" s="46"/>
      <c r="AE3" s="363">
        <v>9</v>
      </c>
      <c r="AF3" s="364">
        <v>10</v>
      </c>
      <c r="AG3" s="364">
        <v>11</v>
      </c>
      <c r="AH3" s="364">
        <v>12</v>
      </c>
      <c r="AI3" s="364">
        <v>13</v>
      </c>
      <c r="AJ3" s="364">
        <v>14</v>
      </c>
      <c r="AK3" s="364">
        <v>15</v>
      </c>
      <c r="AL3" s="365">
        <v>16</v>
      </c>
      <c r="AP3" s="150" t="s">
        <v>198</v>
      </c>
      <c r="AQ3" s="392">
        <v>43861</v>
      </c>
      <c r="AR3" s="393"/>
      <c r="AS3" s="394">
        <v>4.1666666666666664E-2</v>
      </c>
      <c r="AT3" s="395"/>
      <c r="AW3" s="319" t="s">
        <v>205</v>
      </c>
      <c r="AX3" s="319"/>
      <c r="AY3" s="319"/>
      <c r="AZ3" s="319"/>
      <c r="BA3" s="319"/>
      <c r="BB3" s="319"/>
      <c r="BC3" s="319"/>
      <c r="BD3" s="319"/>
      <c r="BE3" s="340" t="str">
        <f ca="1">MID(CELL("filename",A1),FIND("]",CELL("filename",A1))+1,LEN(CELL("filename",A1) ))</f>
        <v>PLAN Veic</v>
      </c>
      <c r="BF3" s="319"/>
      <c r="BG3" s="319"/>
      <c r="BH3" s="319"/>
      <c r="BI3" s="319"/>
      <c r="BJ3" s="319"/>
      <c r="BK3" s="319"/>
      <c r="BL3" s="319"/>
      <c r="BM3" s="319" t="s">
        <v>204</v>
      </c>
      <c r="BN3" s="328">
        <v>2020</v>
      </c>
    </row>
    <row r="4" spans="1:67" ht="9" customHeight="1" x14ac:dyDescent="0.2">
      <c r="E4" s="366"/>
      <c r="F4" s="147"/>
      <c r="G4" s="147"/>
      <c r="H4" s="170"/>
      <c r="I4" s="147"/>
      <c r="J4" s="147"/>
      <c r="K4" s="147"/>
      <c r="L4" s="147"/>
      <c r="M4" s="147"/>
      <c r="N4" s="147"/>
      <c r="R4" s="248"/>
      <c r="S4" s="47"/>
      <c r="T4" s="47"/>
      <c r="U4" s="47"/>
      <c r="V4" s="47"/>
      <c r="AC4" s="46"/>
    </row>
    <row r="5" spans="1:67" ht="14.1" customHeight="1" x14ac:dyDescent="0.2">
      <c r="E5" s="366"/>
      <c r="F5" s="50"/>
      <c r="G5" s="50"/>
      <c r="H5" s="171"/>
      <c r="I5" s="50"/>
      <c r="J5" s="50"/>
      <c r="K5" s="50"/>
      <c r="L5" s="50"/>
      <c r="M5" s="50"/>
      <c r="N5" s="50"/>
      <c r="R5" s="248"/>
      <c r="S5" s="47"/>
      <c r="T5" s="47"/>
      <c r="U5" s="47"/>
      <c r="V5" s="47"/>
      <c r="AC5" s="46"/>
      <c r="AE5" s="77"/>
      <c r="AF5" s="53"/>
      <c r="AG5" s="53"/>
      <c r="AH5" s="54"/>
    </row>
    <row r="6" spans="1:67" ht="12" customHeight="1" x14ac:dyDescent="0.2">
      <c r="C6" s="508" t="s">
        <v>71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5" t="s">
        <v>73</v>
      </c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7"/>
      <c r="AI6" s="495" t="s">
        <v>72</v>
      </c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502" t="s">
        <v>76</v>
      </c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4"/>
    </row>
    <row r="7" spans="1:67" ht="12" customHeight="1" x14ac:dyDescent="0.2">
      <c r="A7" s="492" t="s">
        <v>0</v>
      </c>
      <c r="B7" s="493"/>
      <c r="C7" s="500" t="s">
        <v>1</v>
      </c>
      <c r="D7" s="498"/>
      <c r="E7" s="498"/>
      <c r="F7" s="498"/>
      <c r="G7" s="497" t="s">
        <v>4</v>
      </c>
      <c r="H7" s="498"/>
      <c r="I7" s="498"/>
      <c r="J7" s="499"/>
      <c r="K7" s="497" t="s">
        <v>5</v>
      </c>
      <c r="L7" s="498"/>
      <c r="M7" s="498"/>
      <c r="N7" s="498"/>
      <c r="O7" s="497" t="s">
        <v>6</v>
      </c>
      <c r="P7" s="498"/>
      <c r="Q7" s="498"/>
      <c r="R7" s="498"/>
      <c r="S7" s="500" t="s">
        <v>1</v>
      </c>
      <c r="T7" s="498"/>
      <c r="U7" s="498"/>
      <c r="V7" s="499"/>
      <c r="W7" s="497" t="s">
        <v>4</v>
      </c>
      <c r="X7" s="498"/>
      <c r="Y7" s="498"/>
      <c r="Z7" s="499"/>
      <c r="AA7" s="497" t="s">
        <v>5</v>
      </c>
      <c r="AB7" s="498"/>
      <c r="AC7" s="498"/>
      <c r="AD7" s="499"/>
      <c r="AE7" s="497" t="s">
        <v>6</v>
      </c>
      <c r="AF7" s="498"/>
      <c r="AG7" s="498"/>
      <c r="AH7" s="501"/>
      <c r="AI7" s="498" t="s">
        <v>1</v>
      </c>
      <c r="AJ7" s="498"/>
      <c r="AK7" s="498"/>
      <c r="AL7" s="499"/>
      <c r="AM7" s="497" t="s">
        <v>4</v>
      </c>
      <c r="AN7" s="498"/>
      <c r="AO7" s="498"/>
      <c r="AP7" s="499"/>
      <c r="AQ7" s="497" t="s">
        <v>5</v>
      </c>
      <c r="AR7" s="498"/>
      <c r="AS7" s="498"/>
      <c r="AT7" s="499"/>
      <c r="AU7" s="497" t="s">
        <v>6</v>
      </c>
      <c r="AV7" s="498"/>
      <c r="AW7" s="498"/>
      <c r="AX7" s="498"/>
      <c r="AY7" s="500" t="s">
        <v>1</v>
      </c>
      <c r="AZ7" s="498"/>
      <c r="BA7" s="498"/>
      <c r="BB7" s="499"/>
      <c r="BC7" s="497" t="s">
        <v>4</v>
      </c>
      <c r="BD7" s="498"/>
      <c r="BE7" s="498"/>
      <c r="BF7" s="499"/>
      <c r="BG7" s="497" t="s">
        <v>5</v>
      </c>
      <c r="BH7" s="498"/>
      <c r="BI7" s="498"/>
      <c r="BJ7" s="499"/>
      <c r="BK7" s="497" t="s">
        <v>6</v>
      </c>
      <c r="BL7" s="498"/>
      <c r="BM7" s="498"/>
      <c r="BN7" s="501"/>
    </row>
    <row r="8" spans="1:67" ht="12" customHeight="1" x14ac:dyDescent="0.2">
      <c r="A8" s="249" t="s">
        <v>74</v>
      </c>
      <c r="B8" s="250" t="s">
        <v>75</v>
      </c>
      <c r="C8" s="135" t="s">
        <v>3</v>
      </c>
      <c r="D8" s="136" t="s">
        <v>2</v>
      </c>
      <c r="E8" s="136" t="s">
        <v>9</v>
      </c>
      <c r="F8" s="136" t="s">
        <v>10</v>
      </c>
      <c r="G8" s="136" t="s">
        <v>3</v>
      </c>
      <c r="H8" s="172" t="s">
        <v>2</v>
      </c>
      <c r="I8" s="136" t="s">
        <v>9</v>
      </c>
      <c r="J8" s="136" t="s">
        <v>10</v>
      </c>
      <c r="K8" s="136" t="s">
        <v>3</v>
      </c>
      <c r="L8" s="136" t="s">
        <v>2</v>
      </c>
      <c r="M8" s="136" t="s">
        <v>9</v>
      </c>
      <c r="N8" s="136" t="s">
        <v>10</v>
      </c>
      <c r="O8" s="136" t="s">
        <v>3</v>
      </c>
      <c r="P8" s="136" t="s">
        <v>2</v>
      </c>
      <c r="Q8" s="136" t="s">
        <v>9</v>
      </c>
      <c r="R8" s="222" t="s">
        <v>10</v>
      </c>
      <c r="S8" s="135" t="s">
        <v>3</v>
      </c>
      <c r="T8" s="136" t="s">
        <v>2</v>
      </c>
      <c r="U8" s="136" t="s">
        <v>9</v>
      </c>
      <c r="V8" s="136" t="s">
        <v>10</v>
      </c>
      <c r="W8" s="136" t="s">
        <v>3</v>
      </c>
      <c r="X8" s="136" t="s">
        <v>2</v>
      </c>
      <c r="Y8" s="136" t="s">
        <v>9</v>
      </c>
      <c r="Z8" s="136" t="s">
        <v>10</v>
      </c>
      <c r="AA8" s="136" t="s">
        <v>3</v>
      </c>
      <c r="AB8" s="136" t="s">
        <v>2</v>
      </c>
      <c r="AC8" s="136" t="s">
        <v>9</v>
      </c>
      <c r="AD8" s="136" t="s">
        <v>10</v>
      </c>
      <c r="AE8" s="136" t="s">
        <v>3</v>
      </c>
      <c r="AF8" s="136" t="s">
        <v>2</v>
      </c>
      <c r="AG8" s="136" t="s">
        <v>9</v>
      </c>
      <c r="AH8" s="137" t="s">
        <v>10</v>
      </c>
      <c r="AI8" s="138" t="s">
        <v>3</v>
      </c>
      <c r="AJ8" s="136" t="s">
        <v>2</v>
      </c>
      <c r="AK8" s="136" t="s">
        <v>9</v>
      </c>
      <c r="AL8" s="136" t="s">
        <v>10</v>
      </c>
      <c r="AM8" s="136" t="s">
        <v>3</v>
      </c>
      <c r="AN8" s="136" t="s">
        <v>2</v>
      </c>
      <c r="AO8" s="136" t="s">
        <v>9</v>
      </c>
      <c r="AP8" s="136" t="s">
        <v>10</v>
      </c>
      <c r="AQ8" s="136" t="s">
        <v>3</v>
      </c>
      <c r="AR8" s="136" t="s">
        <v>2</v>
      </c>
      <c r="AS8" s="136" t="s">
        <v>9</v>
      </c>
      <c r="AT8" s="136" t="s">
        <v>10</v>
      </c>
      <c r="AU8" s="136" t="s">
        <v>3</v>
      </c>
      <c r="AV8" s="136" t="s">
        <v>2</v>
      </c>
      <c r="AW8" s="136" t="s">
        <v>9</v>
      </c>
      <c r="AX8" s="222" t="s">
        <v>10</v>
      </c>
      <c r="AY8" s="135" t="s">
        <v>3</v>
      </c>
      <c r="AZ8" s="136" t="s">
        <v>2</v>
      </c>
      <c r="BA8" s="136" t="s">
        <v>9</v>
      </c>
      <c r="BB8" s="136" t="s">
        <v>10</v>
      </c>
      <c r="BC8" s="136" t="s">
        <v>3</v>
      </c>
      <c r="BD8" s="136" t="s">
        <v>2</v>
      </c>
      <c r="BE8" s="136" t="s">
        <v>9</v>
      </c>
      <c r="BF8" s="136" t="s">
        <v>10</v>
      </c>
      <c r="BG8" s="136" t="s">
        <v>3</v>
      </c>
      <c r="BH8" s="136" t="s">
        <v>2</v>
      </c>
      <c r="BI8" s="136" t="s">
        <v>9</v>
      </c>
      <c r="BJ8" s="136" t="s">
        <v>10</v>
      </c>
      <c r="BK8" s="136" t="s">
        <v>3</v>
      </c>
      <c r="BL8" s="136" t="s">
        <v>2</v>
      </c>
      <c r="BM8" s="136" t="s">
        <v>9</v>
      </c>
      <c r="BN8" s="137" t="s">
        <v>10</v>
      </c>
    </row>
    <row r="9" spans="1:67" ht="12" customHeight="1" x14ac:dyDescent="0.2">
      <c r="A9" s="94">
        <v>0</v>
      </c>
      <c r="B9" s="95">
        <v>4.1666666666666664E-2</v>
      </c>
      <c r="C9" s="139">
        <v>0</v>
      </c>
      <c r="D9" s="78">
        <v>20</v>
      </c>
      <c r="E9" s="78">
        <v>0</v>
      </c>
      <c r="F9" s="78">
        <v>1</v>
      </c>
      <c r="G9" s="69">
        <v>0</v>
      </c>
      <c r="H9" s="69">
        <v>16</v>
      </c>
      <c r="I9" s="69">
        <v>0</v>
      </c>
      <c r="J9" s="69">
        <v>0</v>
      </c>
      <c r="K9" s="83">
        <v>0</v>
      </c>
      <c r="L9" s="83">
        <v>13</v>
      </c>
      <c r="M9" s="83">
        <v>1</v>
      </c>
      <c r="N9" s="83">
        <v>2</v>
      </c>
      <c r="O9" s="92">
        <v>0</v>
      </c>
      <c r="P9" s="92">
        <v>9</v>
      </c>
      <c r="Q9" s="92">
        <v>0</v>
      </c>
      <c r="R9" s="223">
        <v>1</v>
      </c>
      <c r="S9" s="88">
        <v>12</v>
      </c>
      <c r="T9" s="78">
        <v>82</v>
      </c>
      <c r="U9" s="78">
        <v>1</v>
      </c>
      <c r="V9" s="78">
        <v>0</v>
      </c>
      <c r="W9" s="69">
        <v>8</v>
      </c>
      <c r="X9" s="69">
        <v>67</v>
      </c>
      <c r="Y9" s="69">
        <v>0</v>
      </c>
      <c r="Z9" s="69">
        <v>0</v>
      </c>
      <c r="AA9" s="83">
        <v>4</v>
      </c>
      <c r="AB9" s="83">
        <v>51</v>
      </c>
      <c r="AC9" s="83">
        <v>11</v>
      </c>
      <c r="AD9" s="83">
        <v>0</v>
      </c>
      <c r="AE9" s="92">
        <v>4</v>
      </c>
      <c r="AF9" s="92">
        <v>44</v>
      </c>
      <c r="AG9" s="92">
        <v>0</v>
      </c>
      <c r="AH9" s="93">
        <v>0</v>
      </c>
      <c r="AI9" s="139">
        <v>0</v>
      </c>
      <c r="AJ9" s="78">
        <v>1</v>
      </c>
      <c r="AK9" s="78">
        <v>0</v>
      </c>
      <c r="AL9" s="78">
        <v>0</v>
      </c>
      <c r="AM9" s="69">
        <v>0</v>
      </c>
      <c r="AN9" s="69">
        <v>2</v>
      </c>
      <c r="AO9" s="69">
        <v>0</v>
      </c>
      <c r="AP9" s="69">
        <v>0</v>
      </c>
      <c r="AQ9" s="83">
        <v>0</v>
      </c>
      <c r="AR9" s="83">
        <v>0</v>
      </c>
      <c r="AS9" s="83">
        <v>0</v>
      </c>
      <c r="AT9" s="83">
        <v>0</v>
      </c>
      <c r="AU9" s="92">
        <v>0</v>
      </c>
      <c r="AV9" s="92">
        <v>2</v>
      </c>
      <c r="AW9" s="92">
        <v>0</v>
      </c>
      <c r="AX9" s="223">
        <v>0</v>
      </c>
      <c r="AY9" s="88">
        <v>5</v>
      </c>
      <c r="AZ9" s="78">
        <v>114</v>
      </c>
      <c r="BA9" s="78">
        <v>2</v>
      </c>
      <c r="BB9" s="78">
        <v>10</v>
      </c>
      <c r="BC9" s="69">
        <v>9</v>
      </c>
      <c r="BD9" s="69">
        <v>100</v>
      </c>
      <c r="BE9" s="69">
        <v>0</v>
      </c>
      <c r="BF9" s="69">
        <v>19</v>
      </c>
      <c r="BG9" s="83">
        <v>4</v>
      </c>
      <c r="BH9" s="83">
        <v>112</v>
      </c>
      <c r="BI9" s="83">
        <v>3</v>
      </c>
      <c r="BJ9" s="83">
        <v>14</v>
      </c>
      <c r="BK9" s="92">
        <v>3</v>
      </c>
      <c r="BL9" s="92">
        <v>65</v>
      </c>
      <c r="BM9" s="92">
        <v>6</v>
      </c>
      <c r="BN9" s="93">
        <v>9</v>
      </c>
    </row>
    <row r="10" spans="1:67" ht="12" customHeight="1" x14ac:dyDescent="0.2">
      <c r="A10" s="73">
        <v>4.1666666666666664E-2</v>
      </c>
      <c r="B10" s="74">
        <v>8.3333333333333329E-2</v>
      </c>
      <c r="C10" s="56">
        <v>0</v>
      </c>
      <c r="D10" s="27">
        <v>6</v>
      </c>
      <c r="E10" s="27">
        <v>0</v>
      </c>
      <c r="F10" s="27">
        <v>4</v>
      </c>
      <c r="G10" s="27">
        <v>0</v>
      </c>
      <c r="H10" s="27">
        <v>4</v>
      </c>
      <c r="I10" s="27">
        <v>0</v>
      </c>
      <c r="J10" s="27">
        <v>0</v>
      </c>
      <c r="K10" s="27">
        <v>0</v>
      </c>
      <c r="L10" s="27">
        <v>3</v>
      </c>
      <c r="M10" s="27">
        <v>0</v>
      </c>
      <c r="N10" s="89">
        <v>0</v>
      </c>
      <c r="O10" s="43">
        <v>0</v>
      </c>
      <c r="P10" s="43">
        <v>4</v>
      </c>
      <c r="Q10" s="43">
        <v>0</v>
      </c>
      <c r="R10" s="104">
        <v>1</v>
      </c>
      <c r="S10" s="60">
        <v>3</v>
      </c>
      <c r="T10" s="27">
        <v>29</v>
      </c>
      <c r="U10" s="27">
        <v>0</v>
      </c>
      <c r="V10" s="27">
        <v>0</v>
      </c>
      <c r="W10" s="27">
        <v>2</v>
      </c>
      <c r="X10" s="27">
        <v>24</v>
      </c>
      <c r="Y10" s="27">
        <v>1</v>
      </c>
      <c r="Z10" s="27">
        <v>0</v>
      </c>
      <c r="AA10" s="27">
        <v>5</v>
      </c>
      <c r="AB10" s="27">
        <v>24</v>
      </c>
      <c r="AC10" s="27">
        <v>0</v>
      </c>
      <c r="AD10" s="89">
        <v>1</v>
      </c>
      <c r="AE10" s="43">
        <v>2</v>
      </c>
      <c r="AF10" s="43">
        <v>25</v>
      </c>
      <c r="AG10" s="43">
        <v>1</v>
      </c>
      <c r="AH10" s="91">
        <v>1</v>
      </c>
      <c r="AI10" s="56">
        <v>1</v>
      </c>
      <c r="AJ10" s="27">
        <v>1</v>
      </c>
      <c r="AK10" s="27">
        <v>0</v>
      </c>
      <c r="AL10" s="27">
        <v>0</v>
      </c>
      <c r="AM10" s="27">
        <v>0</v>
      </c>
      <c r="AN10" s="27">
        <v>2</v>
      </c>
      <c r="AO10" s="27">
        <v>0</v>
      </c>
      <c r="AP10" s="27">
        <v>0</v>
      </c>
      <c r="AQ10" s="27">
        <v>0</v>
      </c>
      <c r="AR10" s="27">
        <v>1</v>
      </c>
      <c r="AS10" s="27">
        <v>0</v>
      </c>
      <c r="AT10" s="89">
        <v>0</v>
      </c>
      <c r="AU10" s="43">
        <v>0</v>
      </c>
      <c r="AV10" s="43">
        <v>0</v>
      </c>
      <c r="AW10" s="43">
        <v>0</v>
      </c>
      <c r="AX10" s="104">
        <v>0</v>
      </c>
      <c r="AY10" s="60">
        <v>2</v>
      </c>
      <c r="AZ10" s="27">
        <v>64</v>
      </c>
      <c r="BA10" s="27">
        <v>3</v>
      </c>
      <c r="BB10" s="27">
        <v>11</v>
      </c>
      <c r="BC10" s="27">
        <v>1</v>
      </c>
      <c r="BD10" s="27">
        <v>60</v>
      </c>
      <c r="BE10" s="27">
        <v>3</v>
      </c>
      <c r="BF10" s="27">
        <v>8</v>
      </c>
      <c r="BG10" s="27">
        <v>2</v>
      </c>
      <c r="BH10" s="27">
        <v>68</v>
      </c>
      <c r="BI10" s="27">
        <v>0</v>
      </c>
      <c r="BJ10" s="89">
        <v>16</v>
      </c>
      <c r="BK10" s="43">
        <v>3</v>
      </c>
      <c r="BL10" s="43">
        <v>35</v>
      </c>
      <c r="BM10" s="43">
        <v>0</v>
      </c>
      <c r="BN10" s="91">
        <v>14</v>
      </c>
    </row>
    <row r="11" spans="1:67" ht="12" customHeight="1" x14ac:dyDescent="0.2">
      <c r="A11" s="94">
        <v>8.3333333333333329E-2</v>
      </c>
      <c r="B11" s="95">
        <v>0.125</v>
      </c>
      <c r="C11" s="139">
        <v>1</v>
      </c>
      <c r="D11" s="78">
        <v>4</v>
      </c>
      <c r="E11" s="78">
        <v>0</v>
      </c>
      <c r="F11" s="78">
        <v>0</v>
      </c>
      <c r="G11" s="70">
        <v>0</v>
      </c>
      <c r="H11" s="70">
        <v>4</v>
      </c>
      <c r="I11" s="70">
        <v>0</v>
      </c>
      <c r="J11" s="70">
        <v>0</v>
      </c>
      <c r="K11" s="85">
        <v>0</v>
      </c>
      <c r="L11" s="85">
        <v>2</v>
      </c>
      <c r="M11" s="85">
        <v>0</v>
      </c>
      <c r="N11" s="85">
        <v>0</v>
      </c>
      <c r="O11" s="92">
        <v>0</v>
      </c>
      <c r="P11" s="92">
        <v>1</v>
      </c>
      <c r="Q11" s="92">
        <v>0</v>
      </c>
      <c r="R11" s="223">
        <v>1</v>
      </c>
      <c r="S11" s="88">
        <v>1</v>
      </c>
      <c r="T11" s="78">
        <v>14</v>
      </c>
      <c r="U11" s="78">
        <v>1</v>
      </c>
      <c r="V11" s="78">
        <v>0</v>
      </c>
      <c r="W11" s="69">
        <v>2</v>
      </c>
      <c r="X11" s="69">
        <v>10</v>
      </c>
      <c r="Y11" s="69">
        <v>0</v>
      </c>
      <c r="Z11" s="69">
        <v>0</v>
      </c>
      <c r="AA11" s="83">
        <v>1</v>
      </c>
      <c r="AB11" s="83">
        <v>15</v>
      </c>
      <c r="AC11" s="83">
        <v>0</v>
      </c>
      <c r="AD11" s="83">
        <v>0</v>
      </c>
      <c r="AE11" s="92">
        <v>0</v>
      </c>
      <c r="AF11" s="92">
        <v>13</v>
      </c>
      <c r="AG11" s="92">
        <v>0</v>
      </c>
      <c r="AH11" s="93">
        <v>0</v>
      </c>
      <c r="AI11" s="139">
        <v>0</v>
      </c>
      <c r="AJ11" s="78">
        <v>0</v>
      </c>
      <c r="AK11" s="78">
        <v>0</v>
      </c>
      <c r="AL11" s="78">
        <v>0</v>
      </c>
      <c r="AM11" s="69">
        <v>0</v>
      </c>
      <c r="AN11" s="69">
        <v>1</v>
      </c>
      <c r="AO11" s="69">
        <v>0</v>
      </c>
      <c r="AP11" s="69">
        <v>0</v>
      </c>
      <c r="AQ11" s="83">
        <v>0</v>
      </c>
      <c r="AR11" s="83">
        <v>0</v>
      </c>
      <c r="AS11" s="83">
        <v>0</v>
      </c>
      <c r="AT11" s="83">
        <v>0</v>
      </c>
      <c r="AU11" s="92">
        <v>0</v>
      </c>
      <c r="AV11" s="92">
        <v>0</v>
      </c>
      <c r="AW11" s="92">
        <v>0</v>
      </c>
      <c r="AX11" s="223">
        <v>0</v>
      </c>
      <c r="AY11" s="88">
        <v>2</v>
      </c>
      <c r="AZ11" s="78">
        <v>33</v>
      </c>
      <c r="BA11" s="78">
        <v>0</v>
      </c>
      <c r="BB11" s="78">
        <v>9</v>
      </c>
      <c r="BC11" s="69">
        <v>3</v>
      </c>
      <c r="BD11" s="69">
        <v>45</v>
      </c>
      <c r="BE11" s="69">
        <v>1</v>
      </c>
      <c r="BF11" s="69">
        <v>13</v>
      </c>
      <c r="BG11" s="83">
        <v>1</v>
      </c>
      <c r="BH11" s="83">
        <v>28</v>
      </c>
      <c r="BI11" s="83">
        <v>1</v>
      </c>
      <c r="BJ11" s="83">
        <v>12</v>
      </c>
      <c r="BK11" s="92">
        <v>4</v>
      </c>
      <c r="BL11" s="92">
        <v>37</v>
      </c>
      <c r="BM11" s="92">
        <v>0</v>
      </c>
      <c r="BN11" s="93">
        <v>12</v>
      </c>
    </row>
    <row r="12" spans="1:67" ht="12" customHeight="1" x14ac:dyDescent="0.2">
      <c r="A12" s="73">
        <v>0.125</v>
      </c>
      <c r="B12" s="74">
        <v>0.16666666666666699</v>
      </c>
      <c r="C12" s="56">
        <v>1</v>
      </c>
      <c r="D12" s="27">
        <v>2</v>
      </c>
      <c r="E12" s="27">
        <v>0</v>
      </c>
      <c r="F12" s="27">
        <v>0</v>
      </c>
      <c r="G12" s="27">
        <v>0</v>
      </c>
      <c r="H12" s="27">
        <v>3</v>
      </c>
      <c r="I12" s="27">
        <v>0</v>
      </c>
      <c r="J12" s="27">
        <v>1</v>
      </c>
      <c r="K12" s="27">
        <v>1</v>
      </c>
      <c r="L12" s="27">
        <v>0</v>
      </c>
      <c r="M12" s="27">
        <v>0</v>
      </c>
      <c r="N12" s="89">
        <v>1</v>
      </c>
      <c r="O12" s="43">
        <v>0</v>
      </c>
      <c r="P12" s="43">
        <v>5</v>
      </c>
      <c r="Q12" s="43">
        <v>0</v>
      </c>
      <c r="R12" s="104">
        <v>4</v>
      </c>
      <c r="S12" s="60">
        <v>1</v>
      </c>
      <c r="T12" s="27">
        <v>8</v>
      </c>
      <c r="U12" s="27">
        <v>0</v>
      </c>
      <c r="V12" s="27">
        <v>0</v>
      </c>
      <c r="W12" s="27">
        <v>1</v>
      </c>
      <c r="X12" s="27">
        <v>4</v>
      </c>
      <c r="Y12" s="27">
        <v>0</v>
      </c>
      <c r="Z12" s="27">
        <v>0</v>
      </c>
      <c r="AA12" s="27">
        <v>2</v>
      </c>
      <c r="AB12" s="27">
        <v>5</v>
      </c>
      <c r="AC12" s="27">
        <v>0</v>
      </c>
      <c r="AD12" s="89">
        <v>0</v>
      </c>
      <c r="AE12" s="43">
        <v>1</v>
      </c>
      <c r="AF12" s="43">
        <v>5</v>
      </c>
      <c r="AG12" s="43">
        <v>1</v>
      </c>
      <c r="AH12" s="91">
        <v>0</v>
      </c>
      <c r="AI12" s="56">
        <v>0</v>
      </c>
      <c r="AJ12" s="27">
        <v>1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89">
        <v>0</v>
      </c>
      <c r="AU12" s="43">
        <v>0</v>
      </c>
      <c r="AV12" s="43">
        <v>1</v>
      </c>
      <c r="AW12" s="43">
        <v>0</v>
      </c>
      <c r="AX12" s="104">
        <v>0</v>
      </c>
      <c r="AY12" s="60">
        <v>1</v>
      </c>
      <c r="AZ12" s="27">
        <v>40</v>
      </c>
      <c r="BA12" s="27">
        <v>0</v>
      </c>
      <c r="BB12" s="27">
        <v>13</v>
      </c>
      <c r="BC12" s="27">
        <v>8</v>
      </c>
      <c r="BD12" s="27">
        <v>28</v>
      </c>
      <c r="BE12" s="27">
        <v>0</v>
      </c>
      <c r="BF12" s="27">
        <v>17</v>
      </c>
      <c r="BG12" s="27">
        <v>6</v>
      </c>
      <c r="BH12" s="27">
        <v>44</v>
      </c>
      <c r="BI12" s="27">
        <v>1</v>
      </c>
      <c r="BJ12" s="89">
        <v>16</v>
      </c>
      <c r="BK12" s="43">
        <v>2</v>
      </c>
      <c r="BL12" s="43">
        <v>50</v>
      </c>
      <c r="BM12" s="43">
        <v>2</v>
      </c>
      <c r="BN12" s="91">
        <v>30</v>
      </c>
    </row>
    <row r="13" spans="1:67" ht="12" customHeight="1" x14ac:dyDescent="0.2">
      <c r="A13" s="94">
        <v>0.16666666666666666</v>
      </c>
      <c r="B13" s="95">
        <v>0.20833333333333301</v>
      </c>
      <c r="C13" s="139">
        <v>0</v>
      </c>
      <c r="D13" s="78">
        <v>4</v>
      </c>
      <c r="E13" s="78">
        <v>0</v>
      </c>
      <c r="F13" s="78">
        <v>1</v>
      </c>
      <c r="G13" s="69">
        <v>0</v>
      </c>
      <c r="H13" s="69">
        <v>6</v>
      </c>
      <c r="I13" s="69">
        <v>1</v>
      </c>
      <c r="J13" s="69">
        <v>1</v>
      </c>
      <c r="K13" s="83">
        <v>0</v>
      </c>
      <c r="L13" s="83">
        <v>5</v>
      </c>
      <c r="M13" s="83">
        <v>0</v>
      </c>
      <c r="N13" s="83">
        <v>2</v>
      </c>
      <c r="O13" s="92">
        <v>2</v>
      </c>
      <c r="P13" s="92">
        <v>11</v>
      </c>
      <c r="Q13" s="92">
        <v>0</v>
      </c>
      <c r="R13" s="223">
        <v>2</v>
      </c>
      <c r="S13" s="88">
        <v>3</v>
      </c>
      <c r="T13" s="78">
        <v>16</v>
      </c>
      <c r="U13" s="78">
        <v>0</v>
      </c>
      <c r="V13" s="78">
        <v>1</v>
      </c>
      <c r="W13" s="69">
        <v>2</v>
      </c>
      <c r="X13" s="69">
        <v>12</v>
      </c>
      <c r="Y13" s="69">
        <v>3</v>
      </c>
      <c r="Z13" s="69">
        <v>3</v>
      </c>
      <c r="AA13" s="83">
        <v>3</v>
      </c>
      <c r="AB13" s="83">
        <v>13</v>
      </c>
      <c r="AC13" s="83">
        <v>2</v>
      </c>
      <c r="AD13" s="83">
        <v>0</v>
      </c>
      <c r="AE13" s="92">
        <v>0</v>
      </c>
      <c r="AF13" s="92">
        <v>17</v>
      </c>
      <c r="AG13" s="92">
        <v>1</v>
      </c>
      <c r="AH13" s="93">
        <v>1</v>
      </c>
      <c r="AI13" s="139">
        <v>0</v>
      </c>
      <c r="AJ13" s="78">
        <v>0</v>
      </c>
      <c r="AK13" s="78">
        <v>0</v>
      </c>
      <c r="AL13" s="78">
        <v>0</v>
      </c>
      <c r="AM13" s="69">
        <v>0</v>
      </c>
      <c r="AN13" s="69">
        <v>0</v>
      </c>
      <c r="AO13" s="69">
        <v>0</v>
      </c>
      <c r="AP13" s="69">
        <v>0</v>
      </c>
      <c r="AQ13" s="83">
        <v>0</v>
      </c>
      <c r="AR13" s="83">
        <v>0</v>
      </c>
      <c r="AS13" s="83">
        <v>0</v>
      </c>
      <c r="AT13" s="83">
        <v>0</v>
      </c>
      <c r="AU13" s="92">
        <v>0</v>
      </c>
      <c r="AV13" s="92">
        <v>0</v>
      </c>
      <c r="AW13" s="92">
        <v>0</v>
      </c>
      <c r="AX13" s="223">
        <v>0</v>
      </c>
      <c r="AY13" s="88">
        <v>5</v>
      </c>
      <c r="AZ13" s="78">
        <v>65</v>
      </c>
      <c r="BA13" s="78">
        <v>2</v>
      </c>
      <c r="BB13" s="78">
        <v>26</v>
      </c>
      <c r="BC13" s="69">
        <v>9</v>
      </c>
      <c r="BD13" s="69">
        <v>72</v>
      </c>
      <c r="BE13" s="69">
        <v>5</v>
      </c>
      <c r="BF13" s="69">
        <v>24</v>
      </c>
      <c r="BG13" s="83">
        <v>18</v>
      </c>
      <c r="BH13" s="83">
        <v>120</v>
      </c>
      <c r="BI13" s="83">
        <v>6</v>
      </c>
      <c r="BJ13" s="83">
        <v>16</v>
      </c>
      <c r="BK13" s="92">
        <v>25</v>
      </c>
      <c r="BL13" s="92">
        <v>156</v>
      </c>
      <c r="BM13" s="92">
        <v>1</v>
      </c>
      <c r="BN13" s="93">
        <v>15</v>
      </c>
      <c r="BO13" s="224"/>
    </row>
    <row r="14" spans="1:67" ht="12" customHeight="1" x14ac:dyDescent="0.2">
      <c r="A14" s="73">
        <v>0.20833333333333334</v>
      </c>
      <c r="B14" s="74">
        <v>0.25</v>
      </c>
      <c r="C14" s="56">
        <v>4</v>
      </c>
      <c r="D14" s="27">
        <v>23</v>
      </c>
      <c r="E14" s="27">
        <v>8</v>
      </c>
      <c r="F14" s="27">
        <v>3</v>
      </c>
      <c r="G14" s="27">
        <v>7</v>
      </c>
      <c r="H14" s="27">
        <v>25</v>
      </c>
      <c r="I14" s="27">
        <v>1</v>
      </c>
      <c r="J14" s="27">
        <v>7</v>
      </c>
      <c r="K14" s="27">
        <v>11</v>
      </c>
      <c r="L14" s="27">
        <v>34</v>
      </c>
      <c r="M14" s="27">
        <v>1</v>
      </c>
      <c r="N14" s="89">
        <v>8</v>
      </c>
      <c r="O14" s="43">
        <v>7</v>
      </c>
      <c r="P14" s="43">
        <v>55</v>
      </c>
      <c r="Q14" s="43">
        <v>4</v>
      </c>
      <c r="R14" s="104">
        <v>8</v>
      </c>
      <c r="S14" s="60">
        <v>3</v>
      </c>
      <c r="T14" s="27">
        <v>25</v>
      </c>
      <c r="U14" s="27">
        <v>2</v>
      </c>
      <c r="V14" s="27">
        <v>4</v>
      </c>
      <c r="W14" s="27">
        <v>5</v>
      </c>
      <c r="X14" s="27">
        <v>39</v>
      </c>
      <c r="Y14" s="27">
        <v>1</v>
      </c>
      <c r="Z14" s="27">
        <v>4</v>
      </c>
      <c r="AA14" s="27">
        <v>3</v>
      </c>
      <c r="AB14" s="27">
        <v>39</v>
      </c>
      <c r="AC14" s="27">
        <v>5</v>
      </c>
      <c r="AD14" s="89">
        <v>1</v>
      </c>
      <c r="AE14" s="43">
        <v>8</v>
      </c>
      <c r="AF14" s="43">
        <v>66</v>
      </c>
      <c r="AG14" s="43">
        <v>2</v>
      </c>
      <c r="AH14" s="91">
        <v>2</v>
      </c>
      <c r="AI14" s="56">
        <v>0</v>
      </c>
      <c r="AJ14" s="27">
        <v>0</v>
      </c>
      <c r="AK14" s="27">
        <v>0</v>
      </c>
      <c r="AL14" s="27">
        <v>0</v>
      </c>
      <c r="AM14" s="27">
        <v>2</v>
      </c>
      <c r="AN14" s="27">
        <v>2</v>
      </c>
      <c r="AO14" s="27">
        <v>1</v>
      </c>
      <c r="AP14" s="27">
        <v>0</v>
      </c>
      <c r="AQ14" s="27">
        <v>0</v>
      </c>
      <c r="AR14" s="27">
        <v>0</v>
      </c>
      <c r="AS14" s="27">
        <v>0</v>
      </c>
      <c r="AT14" s="89">
        <v>0</v>
      </c>
      <c r="AU14" s="43">
        <v>0</v>
      </c>
      <c r="AV14" s="43">
        <v>1</v>
      </c>
      <c r="AW14" s="43">
        <v>0</v>
      </c>
      <c r="AX14" s="104">
        <v>0</v>
      </c>
      <c r="AY14" s="60">
        <v>38</v>
      </c>
      <c r="AZ14" s="27">
        <v>206</v>
      </c>
      <c r="BA14" s="27">
        <v>10</v>
      </c>
      <c r="BB14" s="27">
        <v>22</v>
      </c>
      <c r="BC14" s="27">
        <v>92</v>
      </c>
      <c r="BD14" s="27">
        <v>298</v>
      </c>
      <c r="BE14" s="27">
        <v>22</v>
      </c>
      <c r="BF14" s="27">
        <v>31</v>
      </c>
      <c r="BG14" s="27">
        <v>121</v>
      </c>
      <c r="BH14" s="27">
        <v>421</v>
      </c>
      <c r="BI14" s="27">
        <v>5</v>
      </c>
      <c r="BJ14" s="89">
        <v>30</v>
      </c>
      <c r="BK14" s="43">
        <v>109</v>
      </c>
      <c r="BL14" s="43">
        <v>515</v>
      </c>
      <c r="BM14" s="43">
        <v>6</v>
      </c>
      <c r="BN14" s="91">
        <v>52</v>
      </c>
    </row>
    <row r="15" spans="1:67" ht="12" customHeight="1" x14ac:dyDescent="0.2">
      <c r="A15" s="94">
        <v>0.25</v>
      </c>
      <c r="B15" s="95">
        <v>0.29166666666666602</v>
      </c>
      <c r="C15" s="139">
        <v>11</v>
      </c>
      <c r="D15" s="78">
        <v>54</v>
      </c>
      <c r="E15" s="78">
        <v>4</v>
      </c>
      <c r="F15" s="78">
        <v>5</v>
      </c>
      <c r="G15" s="70">
        <v>5</v>
      </c>
      <c r="H15" s="70">
        <v>67</v>
      </c>
      <c r="I15" s="70">
        <v>2</v>
      </c>
      <c r="J15" s="70">
        <v>8</v>
      </c>
      <c r="K15" s="85">
        <v>16</v>
      </c>
      <c r="L15" s="85">
        <v>86</v>
      </c>
      <c r="M15" s="85">
        <v>0</v>
      </c>
      <c r="N15" s="85">
        <v>10</v>
      </c>
      <c r="O15" s="92">
        <v>20</v>
      </c>
      <c r="P15" s="92">
        <v>127</v>
      </c>
      <c r="Q15" s="92">
        <v>4</v>
      </c>
      <c r="R15" s="223">
        <v>5</v>
      </c>
      <c r="S15" s="88">
        <v>9</v>
      </c>
      <c r="T15" s="78">
        <v>54</v>
      </c>
      <c r="U15" s="78">
        <v>4</v>
      </c>
      <c r="V15" s="78">
        <v>2</v>
      </c>
      <c r="W15" s="69">
        <v>23</v>
      </c>
      <c r="X15" s="69">
        <v>97</v>
      </c>
      <c r="Y15" s="69">
        <v>5</v>
      </c>
      <c r="Z15" s="69">
        <v>4</v>
      </c>
      <c r="AA15" s="83">
        <v>21</v>
      </c>
      <c r="AB15" s="83">
        <v>112</v>
      </c>
      <c r="AC15" s="83">
        <v>3</v>
      </c>
      <c r="AD15" s="83">
        <v>4</v>
      </c>
      <c r="AE15" s="92">
        <v>20</v>
      </c>
      <c r="AF15" s="92">
        <v>162</v>
      </c>
      <c r="AG15" s="92">
        <v>2</v>
      </c>
      <c r="AH15" s="93">
        <v>8</v>
      </c>
      <c r="AI15" s="139">
        <v>0</v>
      </c>
      <c r="AJ15" s="78">
        <v>2</v>
      </c>
      <c r="AK15" s="78">
        <v>0</v>
      </c>
      <c r="AL15" s="78">
        <v>0</v>
      </c>
      <c r="AM15" s="69">
        <v>0</v>
      </c>
      <c r="AN15" s="69">
        <v>2</v>
      </c>
      <c r="AO15" s="69">
        <v>0</v>
      </c>
      <c r="AP15" s="69">
        <v>0</v>
      </c>
      <c r="AQ15" s="83">
        <v>0</v>
      </c>
      <c r="AR15" s="83">
        <v>1</v>
      </c>
      <c r="AS15" s="83">
        <v>0</v>
      </c>
      <c r="AT15" s="83">
        <v>0</v>
      </c>
      <c r="AU15" s="92">
        <v>0</v>
      </c>
      <c r="AV15" s="92">
        <v>7</v>
      </c>
      <c r="AW15" s="92">
        <v>0</v>
      </c>
      <c r="AX15" s="223">
        <v>0</v>
      </c>
      <c r="AY15" s="88">
        <v>140</v>
      </c>
      <c r="AZ15" s="78">
        <v>642</v>
      </c>
      <c r="BA15" s="78">
        <v>7</v>
      </c>
      <c r="BB15" s="78">
        <v>32</v>
      </c>
      <c r="BC15" s="69">
        <v>171</v>
      </c>
      <c r="BD15" s="69">
        <v>641</v>
      </c>
      <c r="BE15" s="69">
        <v>3</v>
      </c>
      <c r="BF15" s="69">
        <v>40</v>
      </c>
      <c r="BG15" s="83">
        <v>237</v>
      </c>
      <c r="BH15" s="83">
        <v>725</v>
      </c>
      <c r="BI15" s="83">
        <v>2</v>
      </c>
      <c r="BJ15" s="83">
        <v>43</v>
      </c>
      <c r="BK15" s="92">
        <v>233</v>
      </c>
      <c r="BL15" s="92">
        <v>740</v>
      </c>
      <c r="BM15" s="92">
        <v>5</v>
      </c>
      <c r="BN15" s="93">
        <v>52</v>
      </c>
    </row>
    <row r="16" spans="1:67" ht="12" customHeight="1" x14ac:dyDescent="0.2">
      <c r="A16" s="73">
        <v>0.29166666666666669</v>
      </c>
      <c r="B16" s="74">
        <v>0.33333333333333298</v>
      </c>
      <c r="C16" s="56">
        <v>15</v>
      </c>
      <c r="D16" s="27">
        <v>117</v>
      </c>
      <c r="E16" s="27">
        <v>4</v>
      </c>
      <c r="F16" s="27">
        <v>6</v>
      </c>
      <c r="G16" s="27">
        <v>12</v>
      </c>
      <c r="H16" s="27">
        <v>140</v>
      </c>
      <c r="I16" s="27">
        <v>0</v>
      </c>
      <c r="J16" s="27">
        <v>6</v>
      </c>
      <c r="K16" s="27">
        <v>13</v>
      </c>
      <c r="L16" s="27">
        <v>111</v>
      </c>
      <c r="M16" s="27">
        <v>0</v>
      </c>
      <c r="N16" s="89">
        <v>10</v>
      </c>
      <c r="O16" s="43">
        <v>24</v>
      </c>
      <c r="P16" s="43">
        <v>127</v>
      </c>
      <c r="Q16" s="43">
        <v>2</v>
      </c>
      <c r="R16" s="104">
        <v>10</v>
      </c>
      <c r="S16" s="60">
        <v>21</v>
      </c>
      <c r="T16" s="27">
        <v>202</v>
      </c>
      <c r="U16" s="27">
        <v>4</v>
      </c>
      <c r="V16" s="27">
        <v>4</v>
      </c>
      <c r="W16" s="27">
        <v>26</v>
      </c>
      <c r="X16" s="27">
        <v>198</v>
      </c>
      <c r="Y16" s="27">
        <v>1</v>
      </c>
      <c r="Z16" s="27">
        <v>6</v>
      </c>
      <c r="AA16" s="27">
        <v>18</v>
      </c>
      <c r="AB16" s="27">
        <v>270</v>
      </c>
      <c r="AC16" s="27">
        <v>2</v>
      </c>
      <c r="AD16" s="89">
        <v>12</v>
      </c>
      <c r="AE16" s="43">
        <v>21</v>
      </c>
      <c r="AF16" s="43">
        <v>227</v>
      </c>
      <c r="AG16" s="43">
        <v>1</v>
      </c>
      <c r="AH16" s="91">
        <v>11</v>
      </c>
      <c r="AI16" s="56">
        <v>0</v>
      </c>
      <c r="AJ16" s="27">
        <v>7</v>
      </c>
      <c r="AK16" s="27">
        <v>0</v>
      </c>
      <c r="AL16" s="27">
        <v>0</v>
      </c>
      <c r="AM16" s="27">
        <v>0</v>
      </c>
      <c r="AN16" s="27">
        <v>3</v>
      </c>
      <c r="AO16" s="27">
        <v>0</v>
      </c>
      <c r="AP16" s="27">
        <v>0</v>
      </c>
      <c r="AQ16" s="27">
        <v>0</v>
      </c>
      <c r="AR16" s="27">
        <v>11</v>
      </c>
      <c r="AS16" s="27">
        <v>0</v>
      </c>
      <c r="AT16" s="89">
        <v>0</v>
      </c>
      <c r="AU16" s="43">
        <v>0</v>
      </c>
      <c r="AV16" s="43">
        <v>6</v>
      </c>
      <c r="AW16" s="43">
        <v>0</v>
      </c>
      <c r="AX16" s="104">
        <v>0</v>
      </c>
      <c r="AY16" s="60">
        <v>218</v>
      </c>
      <c r="AZ16" s="27">
        <v>724</v>
      </c>
      <c r="BA16" s="27">
        <v>5</v>
      </c>
      <c r="BB16" s="27">
        <v>54</v>
      </c>
      <c r="BC16" s="27">
        <v>277</v>
      </c>
      <c r="BD16" s="27">
        <v>811</v>
      </c>
      <c r="BE16" s="27">
        <v>3</v>
      </c>
      <c r="BF16" s="27">
        <v>42</v>
      </c>
      <c r="BG16" s="27">
        <v>230</v>
      </c>
      <c r="BH16" s="27">
        <v>735</v>
      </c>
      <c r="BI16" s="27">
        <v>2</v>
      </c>
      <c r="BJ16" s="89">
        <v>46</v>
      </c>
      <c r="BK16" s="43">
        <v>280</v>
      </c>
      <c r="BL16" s="43">
        <v>655</v>
      </c>
      <c r="BM16" s="43">
        <v>4</v>
      </c>
      <c r="BN16" s="91">
        <v>56</v>
      </c>
    </row>
    <row r="17" spans="1:66" ht="12" customHeight="1" x14ac:dyDescent="0.2">
      <c r="A17" s="94">
        <v>0.33333333333333331</v>
      </c>
      <c r="B17" s="95">
        <v>0.375</v>
      </c>
      <c r="C17" s="139">
        <v>19</v>
      </c>
      <c r="D17" s="78">
        <v>85</v>
      </c>
      <c r="E17" s="78">
        <v>0</v>
      </c>
      <c r="F17" s="78">
        <v>14</v>
      </c>
      <c r="G17" s="69">
        <v>13</v>
      </c>
      <c r="H17" s="69">
        <v>102</v>
      </c>
      <c r="I17" s="69">
        <v>2</v>
      </c>
      <c r="J17" s="69">
        <v>14</v>
      </c>
      <c r="K17" s="83">
        <v>13</v>
      </c>
      <c r="L17" s="83">
        <v>88</v>
      </c>
      <c r="M17" s="83">
        <v>2</v>
      </c>
      <c r="N17" s="83">
        <v>19</v>
      </c>
      <c r="O17" s="92">
        <v>8</v>
      </c>
      <c r="P17" s="92">
        <v>74</v>
      </c>
      <c r="Q17" s="92">
        <v>2</v>
      </c>
      <c r="R17" s="223">
        <v>7</v>
      </c>
      <c r="S17" s="88">
        <v>24</v>
      </c>
      <c r="T17" s="78">
        <v>216</v>
      </c>
      <c r="U17" s="78">
        <v>3</v>
      </c>
      <c r="V17" s="78">
        <v>9</v>
      </c>
      <c r="W17" s="69">
        <v>9</v>
      </c>
      <c r="X17" s="69">
        <v>199</v>
      </c>
      <c r="Y17" s="69">
        <v>2</v>
      </c>
      <c r="Z17" s="69">
        <v>7</v>
      </c>
      <c r="AA17" s="83">
        <v>11</v>
      </c>
      <c r="AB17" s="83">
        <v>218</v>
      </c>
      <c r="AC17" s="83">
        <v>1</v>
      </c>
      <c r="AD17" s="83">
        <v>14</v>
      </c>
      <c r="AE17" s="92">
        <v>38</v>
      </c>
      <c r="AF17" s="92">
        <v>232</v>
      </c>
      <c r="AG17" s="92">
        <v>1</v>
      </c>
      <c r="AH17" s="93">
        <v>20</v>
      </c>
      <c r="AI17" s="139">
        <v>0</v>
      </c>
      <c r="AJ17" s="78">
        <v>2</v>
      </c>
      <c r="AK17" s="78">
        <v>0</v>
      </c>
      <c r="AL17" s="78">
        <v>0</v>
      </c>
      <c r="AM17" s="69">
        <v>0</v>
      </c>
      <c r="AN17" s="69">
        <v>4</v>
      </c>
      <c r="AO17" s="69">
        <v>0</v>
      </c>
      <c r="AP17" s="69">
        <v>0</v>
      </c>
      <c r="AQ17" s="83">
        <v>0</v>
      </c>
      <c r="AR17" s="83">
        <v>3</v>
      </c>
      <c r="AS17" s="83">
        <v>0</v>
      </c>
      <c r="AT17" s="83">
        <v>0</v>
      </c>
      <c r="AU17" s="92">
        <v>0</v>
      </c>
      <c r="AV17" s="92">
        <v>4</v>
      </c>
      <c r="AW17" s="92">
        <v>0</v>
      </c>
      <c r="AX17" s="223">
        <v>1</v>
      </c>
      <c r="AY17" s="88">
        <v>177</v>
      </c>
      <c r="AZ17" s="78">
        <v>583</v>
      </c>
      <c r="BA17" s="78">
        <v>3</v>
      </c>
      <c r="BB17" s="78">
        <v>65</v>
      </c>
      <c r="BC17" s="69">
        <v>158</v>
      </c>
      <c r="BD17" s="69">
        <v>714</v>
      </c>
      <c r="BE17" s="69">
        <v>2</v>
      </c>
      <c r="BF17" s="69">
        <v>69</v>
      </c>
      <c r="BG17" s="83">
        <v>155</v>
      </c>
      <c r="BH17" s="83">
        <v>716</v>
      </c>
      <c r="BI17" s="83">
        <v>4</v>
      </c>
      <c r="BJ17" s="83">
        <v>81</v>
      </c>
      <c r="BK17" s="92">
        <v>123</v>
      </c>
      <c r="BL17" s="92">
        <v>600</v>
      </c>
      <c r="BM17" s="92">
        <v>2</v>
      </c>
      <c r="BN17" s="93">
        <v>88</v>
      </c>
    </row>
    <row r="18" spans="1:66" ht="12" customHeight="1" x14ac:dyDescent="0.2">
      <c r="A18" s="73">
        <v>0.375</v>
      </c>
      <c r="B18" s="74">
        <v>0.41666666666666602</v>
      </c>
      <c r="C18" s="56">
        <v>25</v>
      </c>
      <c r="D18" s="27">
        <v>67</v>
      </c>
      <c r="E18" s="27">
        <v>0</v>
      </c>
      <c r="F18" s="27">
        <v>23</v>
      </c>
      <c r="G18" s="27">
        <v>11</v>
      </c>
      <c r="H18" s="27">
        <v>70</v>
      </c>
      <c r="I18" s="27">
        <v>1</v>
      </c>
      <c r="J18" s="27">
        <v>21</v>
      </c>
      <c r="K18" s="27">
        <v>6</v>
      </c>
      <c r="L18" s="27">
        <v>79</v>
      </c>
      <c r="M18" s="27">
        <v>1</v>
      </c>
      <c r="N18" s="89">
        <v>15</v>
      </c>
      <c r="O18" s="43">
        <v>7</v>
      </c>
      <c r="P18" s="43">
        <v>82</v>
      </c>
      <c r="Q18" s="43">
        <v>1</v>
      </c>
      <c r="R18" s="104">
        <v>14</v>
      </c>
      <c r="S18" s="60">
        <v>26</v>
      </c>
      <c r="T18" s="27">
        <v>223</v>
      </c>
      <c r="U18" s="27">
        <v>4</v>
      </c>
      <c r="V18" s="27">
        <v>16</v>
      </c>
      <c r="W18" s="27">
        <v>16</v>
      </c>
      <c r="X18" s="27">
        <v>187</v>
      </c>
      <c r="Y18" s="27">
        <v>0</v>
      </c>
      <c r="Z18" s="27">
        <v>11</v>
      </c>
      <c r="AA18" s="27">
        <v>23</v>
      </c>
      <c r="AB18" s="27">
        <v>207</v>
      </c>
      <c r="AC18" s="27">
        <v>3</v>
      </c>
      <c r="AD18" s="89">
        <v>9</v>
      </c>
      <c r="AE18" s="43">
        <v>18</v>
      </c>
      <c r="AF18" s="43">
        <v>185</v>
      </c>
      <c r="AG18" s="43">
        <v>0</v>
      </c>
      <c r="AH18" s="91">
        <v>9</v>
      </c>
      <c r="AI18" s="56">
        <v>0</v>
      </c>
      <c r="AJ18" s="27">
        <v>5</v>
      </c>
      <c r="AK18" s="27">
        <v>0</v>
      </c>
      <c r="AL18" s="27">
        <v>0</v>
      </c>
      <c r="AM18" s="27">
        <v>1</v>
      </c>
      <c r="AN18" s="27">
        <v>3</v>
      </c>
      <c r="AO18" s="27">
        <v>0</v>
      </c>
      <c r="AP18" s="27">
        <v>0</v>
      </c>
      <c r="AQ18" s="27">
        <v>0</v>
      </c>
      <c r="AR18" s="27">
        <v>4</v>
      </c>
      <c r="AS18" s="27">
        <v>0</v>
      </c>
      <c r="AT18" s="89">
        <v>0</v>
      </c>
      <c r="AU18" s="43">
        <v>0</v>
      </c>
      <c r="AV18" s="43">
        <v>2</v>
      </c>
      <c r="AW18" s="43">
        <v>0</v>
      </c>
      <c r="AX18" s="104">
        <v>0</v>
      </c>
      <c r="AY18" s="60">
        <v>131</v>
      </c>
      <c r="AZ18" s="27">
        <v>606</v>
      </c>
      <c r="BA18" s="27">
        <v>2</v>
      </c>
      <c r="BB18" s="27">
        <v>111</v>
      </c>
      <c r="BC18" s="27">
        <v>104</v>
      </c>
      <c r="BD18" s="27">
        <v>608</v>
      </c>
      <c r="BE18" s="27">
        <v>3</v>
      </c>
      <c r="BF18" s="27">
        <v>95</v>
      </c>
      <c r="BG18" s="27">
        <v>109</v>
      </c>
      <c r="BH18" s="27">
        <v>636</v>
      </c>
      <c r="BI18" s="27">
        <v>2</v>
      </c>
      <c r="BJ18" s="89">
        <v>110</v>
      </c>
      <c r="BK18" s="43">
        <v>93</v>
      </c>
      <c r="BL18" s="43">
        <v>666</v>
      </c>
      <c r="BM18" s="43">
        <v>1</v>
      </c>
      <c r="BN18" s="91">
        <v>101</v>
      </c>
    </row>
    <row r="19" spans="1:66" ht="12" customHeight="1" x14ac:dyDescent="0.2">
      <c r="A19" s="94">
        <v>0.41666666666666669</v>
      </c>
      <c r="B19" s="95">
        <v>0.45833333333333298</v>
      </c>
      <c r="C19" s="139">
        <v>4</v>
      </c>
      <c r="D19" s="78">
        <v>76</v>
      </c>
      <c r="E19" s="78">
        <v>1</v>
      </c>
      <c r="F19" s="78">
        <v>14</v>
      </c>
      <c r="G19" s="70">
        <v>7</v>
      </c>
      <c r="H19" s="70">
        <v>75</v>
      </c>
      <c r="I19" s="70">
        <v>1</v>
      </c>
      <c r="J19" s="70">
        <v>22</v>
      </c>
      <c r="K19" s="85">
        <v>4</v>
      </c>
      <c r="L19" s="85">
        <v>84</v>
      </c>
      <c r="M19" s="85">
        <v>1</v>
      </c>
      <c r="N19" s="85">
        <v>13</v>
      </c>
      <c r="O19" s="92">
        <v>10</v>
      </c>
      <c r="P19" s="92">
        <v>81</v>
      </c>
      <c r="Q19" s="92">
        <v>1</v>
      </c>
      <c r="R19" s="223">
        <v>15</v>
      </c>
      <c r="S19" s="88">
        <v>22</v>
      </c>
      <c r="T19" s="78">
        <v>207</v>
      </c>
      <c r="U19" s="78">
        <v>1</v>
      </c>
      <c r="V19" s="78">
        <v>11</v>
      </c>
      <c r="W19" s="69">
        <v>20</v>
      </c>
      <c r="X19" s="69">
        <v>185</v>
      </c>
      <c r="Y19" s="69">
        <v>3</v>
      </c>
      <c r="Z19" s="69">
        <v>10</v>
      </c>
      <c r="AA19" s="83">
        <v>28</v>
      </c>
      <c r="AB19" s="83">
        <v>199</v>
      </c>
      <c r="AC19" s="83">
        <v>1</v>
      </c>
      <c r="AD19" s="83">
        <v>8</v>
      </c>
      <c r="AE19" s="92">
        <v>25</v>
      </c>
      <c r="AF19" s="92">
        <v>171</v>
      </c>
      <c r="AG19" s="92">
        <v>0</v>
      </c>
      <c r="AH19" s="93">
        <v>12</v>
      </c>
      <c r="AI19" s="139">
        <v>0</v>
      </c>
      <c r="AJ19" s="78">
        <v>3</v>
      </c>
      <c r="AK19" s="78">
        <v>0</v>
      </c>
      <c r="AL19" s="78">
        <v>1</v>
      </c>
      <c r="AM19" s="69">
        <v>0</v>
      </c>
      <c r="AN19" s="69">
        <v>4</v>
      </c>
      <c r="AO19" s="69">
        <v>0</v>
      </c>
      <c r="AP19" s="69">
        <v>0</v>
      </c>
      <c r="AQ19" s="83">
        <v>1</v>
      </c>
      <c r="AR19" s="83">
        <v>11</v>
      </c>
      <c r="AS19" s="83">
        <v>0</v>
      </c>
      <c r="AT19" s="83">
        <v>1</v>
      </c>
      <c r="AU19" s="92">
        <v>1</v>
      </c>
      <c r="AV19" s="92">
        <v>3</v>
      </c>
      <c r="AW19" s="92">
        <v>0</v>
      </c>
      <c r="AX19" s="223">
        <v>0</v>
      </c>
      <c r="AY19" s="88">
        <v>81</v>
      </c>
      <c r="AZ19" s="78">
        <v>609</v>
      </c>
      <c r="BA19" s="78">
        <v>2</v>
      </c>
      <c r="BB19" s="78">
        <v>84</v>
      </c>
      <c r="BC19" s="69">
        <v>95</v>
      </c>
      <c r="BD19" s="69">
        <v>601</v>
      </c>
      <c r="BE19" s="69">
        <v>0</v>
      </c>
      <c r="BF19" s="69">
        <v>120</v>
      </c>
      <c r="BG19" s="83">
        <v>87</v>
      </c>
      <c r="BH19" s="83">
        <v>521</v>
      </c>
      <c r="BI19" s="83">
        <v>2</v>
      </c>
      <c r="BJ19" s="83">
        <v>100</v>
      </c>
      <c r="BK19" s="92">
        <v>92</v>
      </c>
      <c r="BL19" s="92">
        <v>589</v>
      </c>
      <c r="BM19" s="92">
        <v>1</v>
      </c>
      <c r="BN19" s="93">
        <v>102</v>
      </c>
    </row>
    <row r="20" spans="1:66" ht="12" customHeight="1" x14ac:dyDescent="0.2">
      <c r="A20" s="73">
        <v>0.45833333333333331</v>
      </c>
      <c r="B20" s="74">
        <v>0.5</v>
      </c>
      <c r="C20" s="56">
        <v>7</v>
      </c>
      <c r="D20" s="27">
        <v>68</v>
      </c>
      <c r="E20" s="27">
        <v>0</v>
      </c>
      <c r="F20" s="27">
        <v>10</v>
      </c>
      <c r="G20" s="27">
        <v>6</v>
      </c>
      <c r="H20" s="27">
        <v>63</v>
      </c>
      <c r="I20" s="27">
        <v>1</v>
      </c>
      <c r="J20" s="27">
        <v>11</v>
      </c>
      <c r="K20" s="27">
        <v>6</v>
      </c>
      <c r="L20" s="27">
        <v>76</v>
      </c>
      <c r="M20" s="27">
        <v>1</v>
      </c>
      <c r="N20" s="89">
        <v>21</v>
      </c>
      <c r="O20" s="43">
        <v>9</v>
      </c>
      <c r="P20" s="43">
        <v>87</v>
      </c>
      <c r="Q20" s="43">
        <v>2</v>
      </c>
      <c r="R20" s="104">
        <v>15</v>
      </c>
      <c r="S20" s="60">
        <v>20</v>
      </c>
      <c r="T20" s="27">
        <v>184</v>
      </c>
      <c r="U20" s="27">
        <v>1</v>
      </c>
      <c r="V20" s="27">
        <v>13</v>
      </c>
      <c r="W20" s="27">
        <v>22</v>
      </c>
      <c r="X20" s="27">
        <v>177</v>
      </c>
      <c r="Y20" s="27">
        <v>1</v>
      </c>
      <c r="Z20" s="27">
        <v>11</v>
      </c>
      <c r="AA20" s="27">
        <v>31</v>
      </c>
      <c r="AB20" s="27">
        <v>191</v>
      </c>
      <c r="AC20" s="27">
        <v>2</v>
      </c>
      <c r="AD20" s="89">
        <v>12</v>
      </c>
      <c r="AE20" s="43">
        <v>37</v>
      </c>
      <c r="AF20" s="43">
        <v>190</v>
      </c>
      <c r="AG20" s="43">
        <v>2</v>
      </c>
      <c r="AH20" s="91">
        <v>9</v>
      </c>
      <c r="AI20" s="56">
        <v>0</v>
      </c>
      <c r="AJ20" s="27">
        <v>3</v>
      </c>
      <c r="AK20" s="27">
        <v>0</v>
      </c>
      <c r="AL20" s="27">
        <v>0</v>
      </c>
      <c r="AM20" s="27">
        <v>0</v>
      </c>
      <c r="AN20" s="27">
        <v>3</v>
      </c>
      <c r="AO20" s="27">
        <v>0</v>
      </c>
      <c r="AP20" s="27">
        <v>0</v>
      </c>
      <c r="AQ20" s="27">
        <v>1</v>
      </c>
      <c r="AR20" s="27">
        <v>6</v>
      </c>
      <c r="AS20" s="27">
        <v>0</v>
      </c>
      <c r="AT20" s="89">
        <v>0</v>
      </c>
      <c r="AU20" s="43">
        <v>2</v>
      </c>
      <c r="AV20" s="43">
        <v>7</v>
      </c>
      <c r="AW20" s="43">
        <v>0</v>
      </c>
      <c r="AX20" s="104">
        <v>0</v>
      </c>
      <c r="AY20" s="60">
        <v>90</v>
      </c>
      <c r="AZ20" s="27">
        <v>595</v>
      </c>
      <c r="BA20" s="27">
        <v>0</v>
      </c>
      <c r="BB20" s="27">
        <v>86</v>
      </c>
      <c r="BC20" s="27">
        <v>81</v>
      </c>
      <c r="BD20" s="27">
        <v>576</v>
      </c>
      <c r="BE20" s="27">
        <v>1</v>
      </c>
      <c r="BF20" s="27">
        <v>113</v>
      </c>
      <c r="BG20" s="27">
        <v>101</v>
      </c>
      <c r="BH20" s="27">
        <v>584</v>
      </c>
      <c r="BI20" s="27">
        <v>2</v>
      </c>
      <c r="BJ20" s="89">
        <v>107</v>
      </c>
      <c r="BK20" s="43">
        <v>85</v>
      </c>
      <c r="BL20" s="43">
        <v>523</v>
      </c>
      <c r="BM20" s="43">
        <v>3</v>
      </c>
      <c r="BN20" s="91">
        <v>100</v>
      </c>
    </row>
    <row r="21" spans="1:66" ht="12" customHeight="1" x14ac:dyDescent="0.2">
      <c r="A21" s="94">
        <v>0.5</v>
      </c>
      <c r="B21" s="95">
        <v>0.54166666666666663</v>
      </c>
      <c r="C21" s="139">
        <v>10</v>
      </c>
      <c r="D21" s="78">
        <v>91</v>
      </c>
      <c r="E21" s="78">
        <v>0</v>
      </c>
      <c r="F21" s="78">
        <v>17</v>
      </c>
      <c r="G21" s="69">
        <v>7</v>
      </c>
      <c r="H21" s="69">
        <v>100</v>
      </c>
      <c r="I21" s="69">
        <v>1</v>
      </c>
      <c r="J21" s="69">
        <v>16</v>
      </c>
      <c r="K21" s="83">
        <v>7</v>
      </c>
      <c r="L21" s="83">
        <v>95</v>
      </c>
      <c r="M21" s="83">
        <v>2</v>
      </c>
      <c r="N21" s="83">
        <v>10</v>
      </c>
      <c r="O21" s="92">
        <v>5</v>
      </c>
      <c r="P21" s="92">
        <v>73</v>
      </c>
      <c r="Q21" s="92">
        <v>1</v>
      </c>
      <c r="R21" s="223">
        <v>6</v>
      </c>
      <c r="S21" s="88">
        <v>34</v>
      </c>
      <c r="T21" s="78">
        <v>180</v>
      </c>
      <c r="U21" s="78">
        <v>1</v>
      </c>
      <c r="V21" s="78">
        <v>9</v>
      </c>
      <c r="W21" s="69">
        <v>30</v>
      </c>
      <c r="X21" s="69">
        <v>206</v>
      </c>
      <c r="Y21" s="69">
        <v>4</v>
      </c>
      <c r="Z21" s="69">
        <v>9</v>
      </c>
      <c r="AA21" s="83">
        <v>26</v>
      </c>
      <c r="AB21" s="83">
        <v>200</v>
      </c>
      <c r="AC21" s="83">
        <v>2</v>
      </c>
      <c r="AD21" s="83">
        <v>4</v>
      </c>
      <c r="AE21" s="92">
        <v>31</v>
      </c>
      <c r="AF21" s="92">
        <v>171</v>
      </c>
      <c r="AG21" s="92">
        <v>2</v>
      </c>
      <c r="AH21" s="93">
        <v>13</v>
      </c>
      <c r="AI21" s="139">
        <v>1</v>
      </c>
      <c r="AJ21" s="78">
        <v>3</v>
      </c>
      <c r="AK21" s="78">
        <v>0</v>
      </c>
      <c r="AL21" s="78">
        <v>0</v>
      </c>
      <c r="AM21" s="69">
        <v>2</v>
      </c>
      <c r="AN21" s="69">
        <v>10</v>
      </c>
      <c r="AO21" s="69">
        <v>0</v>
      </c>
      <c r="AP21" s="69">
        <v>0</v>
      </c>
      <c r="AQ21" s="83">
        <v>1</v>
      </c>
      <c r="AR21" s="83">
        <v>7</v>
      </c>
      <c r="AS21" s="83">
        <v>0</v>
      </c>
      <c r="AT21" s="83">
        <v>0</v>
      </c>
      <c r="AU21" s="92">
        <v>1</v>
      </c>
      <c r="AV21" s="92">
        <v>7</v>
      </c>
      <c r="AW21" s="92">
        <v>0</v>
      </c>
      <c r="AX21" s="223">
        <v>0</v>
      </c>
      <c r="AY21" s="88">
        <v>92</v>
      </c>
      <c r="AZ21" s="78">
        <v>590</v>
      </c>
      <c r="BA21" s="78">
        <v>0</v>
      </c>
      <c r="BB21" s="78">
        <v>108</v>
      </c>
      <c r="BC21" s="69">
        <v>73</v>
      </c>
      <c r="BD21" s="69">
        <v>562</v>
      </c>
      <c r="BE21" s="69">
        <v>3</v>
      </c>
      <c r="BF21" s="69">
        <v>82</v>
      </c>
      <c r="BG21" s="83">
        <v>86</v>
      </c>
      <c r="BH21" s="83">
        <v>544</v>
      </c>
      <c r="BI21" s="83">
        <v>6</v>
      </c>
      <c r="BJ21" s="83">
        <v>90</v>
      </c>
      <c r="BK21" s="92">
        <v>81</v>
      </c>
      <c r="BL21" s="92">
        <v>542</v>
      </c>
      <c r="BM21" s="92">
        <v>2</v>
      </c>
      <c r="BN21" s="93">
        <v>81</v>
      </c>
    </row>
    <row r="22" spans="1:66" ht="12" customHeight="1" x14ac:dyDescent="0.2">
      <c r="A22" s="73">
        <v>0.54166666666666663</v>
      </c>
      <c r="B22" s="74">
        <v>0.58333333333333337</v>
      </c>
      <c r="C22" s="56">
        <v>11</v>
      </c>
      <c r="D22" s="27">
        <v>71</v>
      </c>
      <c r="E22" s="27">
        <v>1</v>
      </c>
      <c r="F22" s="27">
        <v>10</v>
      </c>
      <c r="G22" s="27">
        <v>7</v>
      </c>
      <c r="H22" s="27">
        <v>89</v>
      </c>
      <c r="I22" s="27">
        <v>1</v>
      </c>
      <c r="J22" s="27">
        <v>10</v>
      </c>
      <c r="K22" s="27">
        <v>3</v>
      </c>
      <c r="L22" s="27">
        <v>67</v>
      </c>
      <c r="M22" s="27">
        <v>1</v>
      </c>
      <c r="N22" s="89">
        <v>11</v>
      </c>
      <c r="O22" s="43">
        <v>10</v>
      </c>
      <c r="P22" s="43">
        <v>67</v>
      </c>
      <c r="Q22" s="43">
        <v>1</v>
      </c>
      <c r="R22" s="104">
        <v>18</v>
      </c>
      <c r="S22" s="60">
        <v>31</v>
      </c>
      <c r="T22" s="27">
        <v>234</v>
      </c>
      <c r="U22" s="27">
        <v>3</v>
      </c>
      <c r="V22" s="27">
        <v>12</v>
      </c>
      <c r="W22" s="27">
        <v>24</v>
      </c>
      <c r="X22" s="27">
        <v>198</v>
      </c>
      <c r="Y22" s="27">
        <v>0</v>
      </c>
      <c r="Z22" s="27">
        <v>12</v>
      </c>
      <c r="AA22" s="27">
        <v>31</v>
      </c>
      <c r="AB22" s="27">
        <v>206</v>
      </c>
      <c r="AC22" s="27">
        <v>2</v>
      </c>
      <c r="AD22" s="89">
        <v>11</v>
      </c>
      <c r="AE22" s="43">
        <v>21</v>
      </c>
      <c r="AF22" s="43">
        <v>202</v>
      </c>
      <c r="AG22" s="43">
        <v>1</v>
      </c>
      <c r="AH22" s="91">
        <v>18</v>
      </c>
      <c r="AI22" s="56">
        <v>0</v>
      </c>
      <c r="AJ22" s="27">
        <v>3</v>
      </c>
      <c r="AK22" s="27">
        <v>0</v>
      </c>
      <c r="AL22" s="27">
        <v>1</v>
      </c>
      <c r="AM22" s="27">
        <v>3</v>
      </c>
      <c r="AN22" s="27">
        <v>3</v>
      </c>
      <c r="AO22" s="27">
        <v>0</v>
      </c>
      <c r="AP22" s="27">
        <v>0</v>
      </c>
      <c r="AQ22" s="27">
        <v>1</v>
      </c>
      <c r="AR22" s="27">
        <v>1</v>
      </c>
      <c r="AS22" s="27">
        <v>0</v>
      </c>
      <c r="AT22" s="89">
        <v>1</v>
      </c>
      <c r="AU22" s="43">
        <v>1</v>
      </c>
      <c r="AV22" s="43">
        <v>8</v>
      </c>
      <c r="AW22" s="43">
        <v>0</v>
      </c>
      <c r="AX22" s="104">
        <v>1</v>
      </c>
      <c r="AY22" s="60">
        <v>77</v>
      </c>
      <c r="AZ22" s="27">
        <v>557</v>
      </c>
      <c r="BA22" s="27">
        <v>0</v>
      </c>
      <c r="BB22" s="27">
        <v>62</v>
      </c>
      <c r="BC22" s="27">
        <v>100</v>
      </c>
      <c r="BD22" s="27">
        <v>585</v>
      </c>
      <c r="BE22" s="27">
        <v>5</v>
      </c>
      <c r="BF22" s="27">
        <v>69</v>
      </c>
      <c r="BG22" s="27">
        <v>102</v>
      </c>
      <c r="BH22" s="27">
        <v>571</v>
      </c>
      <c r="BI22" s="27">
        <v>3</v>
      </c>
      <c r="BJ22" s="89">
        <v>80</v>
      </c>
      <c r="BK22" s="43">
        <v>94</v>
      </c>
      <c r="BL22" s="43">
        <v>552</v>
      </c>
      <c r="BM22" s="43">
        <v>1</v>
      </c>
      <c r="BN22" s="91">
        <v>104</v>
      </c>
    </row>
    <row r="23" spans="1:66" ht="12" customHeight="1" x14ac:dyDescent="0.2">
      <c r="A23" s="94">
        <v>0.58333333333333337</v>
      </c>
      <c r="B23" s="95">
        <v>0.625</v>
      </c>
      <c r="C23" s="139">
        <v>12</v>
      </c>
      <c r="D23" s="78">
        <v>81</v>
      </c>
      <c r="E23" s="78">
        <v>4</v>
      </c>
      <c r="F23" s="78">
        <v>12</v>
      </c>
      <c r="G23" s="70">
        <v>7</v>
      </c>
      <c r="H23" s="70">
        <v>85</v>
      </c>
      <c r="I23" s="70">
        <v>1</v>
      </c>
      <c r="J23" s="70">
        <v>9</v>
      </c>
      <c r="K23" s="85">
        <v>14</v>
      </c>
      <c r="L23" s="85">
        <v>79</v>
      </c>
      <c r="M23" s="85">
        <v>1</v>
      </c>
      <c r="N23" s="85">
        <v>12</v>
      </c>
      <c r="O23" s="92">
        <v>9</v>
      </c>
      <c r="P23" s="92">
        <v>59</v>
      </c>
      <c r="Q23" s="92">
        <v>3</v>
      </c>
      <c r="R23" s="223">
        <v>12</v>
      </c>
      <c r="S23" s="88">
        <v>40</v>
      </c>
      <c r="T23" s="78">
        <v>222</v>
      </c>
      <c r="U23" s="78">
        <v>2</v>
      </c>
      <c r="V23" s="78">
        <v>13</v>
      </c>
      <c r="W23" s="69">
        <v>32</v>
      </c>
      <c r="X23" s="69">
        <v>188</v>
      </c>
      <c r="Y23" s="69">
        <v>4</v>
      </c>
      <c r="Z23" s="69">
        <v>13</v>
      </c>
      <c r="AA23" s="83">
        <v>37</v>
      </c>
      <c r="AB23" s="83">
        <v>209</v>
      </c>
      <c r="AC23" s="83">
        <v>3</v>
      </c>
      <c r="AD23" s="83">
        <v>15</v>
      </c>
      <c r="AE23" s="92">
        <v>35</v>
      </c>
      <c r="AF23" s="92">
        <v>179</v>
      </c>
      <c r="AG23" s="92">
        <v>1</v>
      </c>
      <c r="AH23" s="93">
        <v>10</v>
      </c>
      <c r="AI23" s="139">
        <v>2</v>
      </c>
      <c r="AJ23" s="78">
        <v>1</v>
      </c>
      <c r="AK23" s="78">
        <v>0</v>
      </c>
      <c r="AL23" s="78">
        <v>0</v>
      </c>
      <c r="AM23" s="69">
        <v>1</v>
      </c>
      <c r="AN23" s="69">
        <v>2</v>
      </c>
      <c r="AO23" s="69">
        <v>0</v>
      </c>
      <c r="AP23" s="69">
        <v>0</v>
      </c>
      <c r="AQ23" s="83">
        <v>0</v>
      </c>
      <c r="AR23" s="83">
        <v>1</v>
      </c>
      <c r="AS23" s="83">
        <v>0</v>
      </c>
      <c r="AT23" s="83">
        <v>2</v>
      </c>
      <c r="AU23" s="92">
        <v>1</v>
      </c>
      <c r="AV23" s="92">
        <v>4</v>
      </c>
      <c r="AW23" s="92">
        <v>0</v>
      </c>
      <c r="AX23" s="223">
        <v>2</v>
      </c>
      <c r="AY23" s="88">
        <v>86</v>
      </c>
      <c r="AZ23" s="78">
        <v>522</v>
      </c>
      <c r="BA23" s="78">
        <v>8</v>
      </c>
      <c r="BB23" s="78">
        <v>90</v>
      </c>
      <c r="BC23" s="69">
        <v>83</v>
      </c>
      <c r="BD23" s="69">
        <v>558</v>
      </c>
      <c r="BE23" s="69">
        <v>3</v>
      </c>
      <c r="BF23" s="69">
        <v>101</v>
      </c>
      <c r="BG23" s="83">
        <v>91</v>
      </c>
      <c r="BH23" s="83">
        <v>531</v>
      </c>
      <c r="BI23" s="83">
        <v>3</v>
      </c>
      <c r="BJ23" s="83">
        <v>66</v>
      </c>
      <c r="BK23" s="92">
        <v>63</v>
      </c>
      <c r="BL23" s="92">
        <v>484</v>
      </c>
      <c r="BM23" s="92">
        <v>3</v>
      </c>
      <c r="BN23" s="93">
        <v>62</v>
      </c>
    </row>
    <row r="24" spans="1:66" ht="12" customHeight="1" x14ac:dyDescent="0.2">
      <c r="A24" s="73">
        <v>0.625</v>
      </c>
      <c r="B24" s="74">
        <v>0.66666666666666663</v>
      </c>
      <c r="C24" s="56">
        <v>8</v>
      </c>
      <c r="D24" s="27">
        <v>93</v>
      </c>
      <c r="E24" s="27">
        <v>0</v>
      </c>
      <c r="F24" s="27">
        <v>9</v>
      </c>
      <c r="G24" s="27">
        <v>10</v>
      </c>
      <c r="H24" s="27">
        <v>71</v>
      </c>
      <c r="I24" s="27">
        <v>3</v>
      </c>
      <c r="J24" s="27">
        <v>10</v>
      </c>
      <c r="K24" s="27">
        <v>9</v>
      </c>
      <c r="L24" s="27">
        <v>76</v>
      </c>
      <c r="M24" s="27">
        <v>2</v>
      </c>
      <c r="N24" s="89">
        <v>11</v>
      </c>
      <c r="O24" s="43">
        <v>5</v>
      </c>
      <c r="P24" s="43">
        <v>82</v>
      </c>
      <c r="Q24" s="43">
        <v>1</v>
      </c>
      <c r="R24" s="104">
        <v>11</v>
      </c>
      <c r="S24" s="60">
        <v>37</v>
      </c>
      <c r="T24" s="27">
        <v>180</v>
      </c>
      <c r="U24" s="27">
        <v>1</v>
      </c>
      <c r="V24" s="27">
        <v>11</v>
      </c>
      <c r="W24" s="27">
        <v>41</v>
      </c>
      <c r="X24" s="27">
        <v>242</v>
      </c>
      <c r="Y24" s="27">
        <v>2</v>
      </c>
      <c r="Z24" s="27">
        <v>11</v>
      </c>
      <c r="AA24" s="27">
        <v>28</v>
      </c>
      <c r="AB24" s="27">
        <v>231</v>
      </c>
      <c r="AC24" s="27">
        <v>3</v>
      </c>
      <c r="AD24" s="89">
        <v>15</v>
      </c>
      <c r="AE24" s="43">
        <v>33</v>
      </c>
      <c r="AF24" s="43">
        <v>226</v>
      </c>
      <c r="AG24" s="43">
        <v>6</v>
      </c>
      <c r="AH24" s="91">
        <v>7</v>
      </c>
      <c r="AI24" s="56">
        <v>1</v>
      </c>
      <c r="AJ24" s="27">
        <v>5</v>
      </c>
      <c r="AK24" s="27">
        <v>0</v>
      </c>
      <c r="AL24" s="27">
        <v>0</v>
      </c>
      <c r="AM24" s="27">
        <v>0</v>
      </c>
      <c r="AN24" s="27">
        <v>4</v>
      </c>
      <c r="AO24" s="27">
        <v>0</v>
      </c>
      <c r="AP24" s="27">
        <v>0</v>
      </c>
      <c r="AQ24" s="27">
        <v>0</v>
      </c>
      <c r="AR24" s="27">
        <v>5</v>
      </c>
      <c r="AS24" s="27">
        <v>0</v>
      </c>
      <c r="AT24" s="89">
        <v>1</v>
      </c>
      <c r="AU24" s="43">
        <v>1</v>
      </c>
      <c r="AV24" s="43">
        <v>8</v>
      </c>
      <c r="AW24" s="43">
        <v>0</v>
      </c>
      <c r="AX24" s="104">
        <v>0</v>
      </c>
      <c r="AY24" s="60">
        <v>77</v>
      </c>
      <c r="AZ24" s="27">
        <v>564</v>
      </c>
      <c r="BA24" s="27">
        <v>12</v>
      </c>
      <c r="BB24" s="27">
        <v>90</v>
      </c>
      <c r="BC24" s="27">
        <v>89</v>
      </c>
      <c r="BD24" s="27">
        <v>519</v>
      </c>
      <c r="BE24" s="27">
        <v>6</v>
      </c>
      <c r="BF24" s="27">
        <v>87</v>
      </c>
      <c r="BG24" s="27">
        <v>83</v>
      </c>
      <c r="BH24" s="27">
        <v>534</v>
      </c>
      <c r="BI24" s="27">
        <v>5</v>
      </c>
      <c r="BJ24" s="89">
        <v>67</v>
      </c>
      <c r="BK24" s="43">
        <v>85</v>
      </c>
      <c r="BL24" s="43">
        <v>522</v>
      </c>
      <c r="BM24" s="43">
        <v>5</v>
      </c>
      <c r="BN24" s="91">
        <v>82</v>
      </c>
    </row>
    <row r="25" spans="1:66" ht="12" customHeight="1" x14ac:dyDescent="0.2">
      <c r="A25" s="94">
        <v>0.66666666666666663</v>
      </c>
      <c r="B25" s="95">
        <v>0.70833333333333337</v>
      </c>
      <c r="C25" s="139">
        <v>10</v>
      </c>
      <c r="D25" s="78">
        <v>75</v>
      </c>
      <c r="E25" s="78">
        <v>2</v>
      </c>
      <c r="F25" s="78">
        <v>12</v>
      </c>
      <c r="G25" s="69">
        <v>3</v>
      </c>
      <c r="H25" s="69">
        <v>92</v>
      </c>
      <c r="I25" s="69">
        <v>1</v>
      </c>
      <c r="J25" s="69">
        <v>13</v>
      </c>
      <c r="K25" s="83">
        <v>7</v>
      </c>
      <c r="L25" s="83">
        <v>76</v>
      </c>
      <c r="M25" s="83">
        <v>1</v>
      </c>
      <c r="N25" s="83">
        <v>7</v>
      </c>
      <c r="O25" s="92">
        <v>7</v>
      </c>
      <c r="P25" s="92">
        <v>95</v>
      </c>
      <c r="Q25" s="92">
        <v>3</v>
      </c>
      <c r="R25" s="223">
        <v>10</v>
      </c>
      <c r="S25" s="88">
        <v>28</v>
      </c>
      <c r="T25" s="78">
        <v>214</v>
      </c>
      <c r="U25" s="78">
        <v>2</v>
      </c>
      <c r="V25" s="78">
        <v>13</v>
      </c>
      <c r="W25" s="69">
        <v>33</v>
      </c>
      <c r="X25" s="69">
        <v>229</v>
      </c>
      <c r="Y25" s="69">
        <v>2</v>
      </c>
      <c r="Z25" s="69">
        <v>10</v>
      </c>
      <c r="AA25" s="83">
        <v>30</v>
      </c>
      <c r="AB25" s="83">
        <v>302</v>
      </c>
      <c r="AC25" s="83">
        <v>1</v>
      </c>
      <c r="AD25" s="83">
        <v>8</v>
      </c>
      <c r="AE25" s="92">
        <v>40</v>
      </c>
      <c r="AF25" s="92">
        <v>248</v>
      </c>
      <c r="AG25" s="92">
        <v>1</v>
      </c>
      <c r="AH25" s="93">
        <v>8</v>
      </c>
      <c r="AI25" s="139">
        <v>0</v>
      </c>
      <c r="AJ25" s="78">
        <v>1</v>
      </c>
      <c r="AK25" s="78">
        <v>0</v>
      </c>
      <c r="AL25" s="78">
        <v>0</v>
      </c>
      <c r="AM25" s="69">
        <v>1</v>
      </c>
      <c r="AN25" s="69">
        <v>6</v>
      </c>
      <c r="AO25" s="69">
        <v>0</v>
      </c>
      <c r="AP25" s="69">
        <v>1</v>
      </c>
      <c r="AQ25" s="83">
        <v>0</v>
      </c>
      <c r="AR25" s="83">
        <v>3</v>
      </c>
      <c r="AS25" s="83">
        <v>0</v>
      </c>
      <c r="AT25" s="83">
        <v>0</v>
      </c>
      <c r="AU25" s="92">
        <v>0</v>
      </c>
      <c r="AV25" s="92">
        <v>7</v>
      </c>
      <c r="AW25" s="92">
        <v>0</v>
      </c>
      <c r="AX25" s="223">
        <v>0</v>
      </c>
      <c r="AY25" s="88">
        <v>84</v>
      </c>
      <c r="AZ25" s="78">
        <v>543</v>
      </c>
      <c r="BA25" s="78">
        <v>3</v>
      </c>
      <c r="BB25" s="78">
        <v>81</v>
      </c>
      <c r="BC25" s="69">
        <v>65</v>
      </c>
      <c r="BD25" s="69">
        <v>581</v>
      </c>
      <c r="BE25" s="69">
        <v>2</v>
      </c>
      <c r="BF25" s="69">
        <v>75</v>
      </c>
      <c r="BG25" s="83">
        <v>65</v>
      </c>
      <c r="BH25" s="83">
        <v>578</v>
      </c>
      <c r="BI25" s="83">
        <v>3</v>
      </c>
      <c r="BJ25" s="83">
        <v>69</v>
      </c>
      <c r="BK25" s="92">
        <v>80</v>
      </c>
      <c r="BL25" s="92">
        <v>566</v>
      </c>
      <c r="BM25" s="92">
        <v>5</v>
      </c>
      <c r="BN25" s="93">
        <v>63</v>
      </c>
    </row>
    <row r="26" spans="1:66" ht="12" customHeight="1" x14ac:dyDescent="0.2">
      <c r="A26" s="73">
        <v>0.70833333333333337</v>
      </c>
      <c r="B26" s="74">
        <v>0.75</v>
      </c>
      <c r="C26" s="56">
        <v>5</v>
      </c>
      <c r="D26" s="27">
        <v>83</v>
      </c>
      <c r="E26" s="27">
        <v>2</v>
      </c>
      <c r="F26" s="27">
        <v>9</v>
      </c>
      <c r="G26" s="27">
        <v>11</v>
      </c>
      <c r="H26" s="27">
        <v>86</v>
      </c>
      <c r="I26" s="27">
        <v>0</v>
      </c>
      <c r="J26" s="27">
        <v>3</v>
      </c>
      <c r="K26" s="27">
        <v>7</v>
      </c>
      <c r="L26" s="27">
        <v>105</v>
      </c>
      <c r="M26" s="27">
        <v>0</v>
      </c>
      <c r="N26" s="89">
        <v>3</v>
      </c>
      <c r="O26" s="43">
        <v>9</v>
      </c>
      <c r="P26" s="43">
        <v>94</v>
      </c>
      <c r="Q26" s="43">
        <v>1</v>
      </c>
      <c r="R26" s="104">
        <v>5</v>
      </c>
      <c r="S26" s="60">
        <v>33</v>
      </c>
      <c r="T26" s="27">
        <v>287</v>
      </c>
      <c r="U26" s="27">
        <v>3</v>
      </c>
      <c r="V26" s="27">
        <v>8</v>
      </c>
      <c r="W26" s="27">
        <v>46</v>
      </c>
      <c r="X26" s="27">
        <v>247</v>
      </c>
      <c r="Y26" s="27">
        <v>5</v>
      </c>
      <c r="Z26" s="27">
        <v>9</v>
      </c>
      <c r="AA26" s="27">
        <v>54</v>
      </c>
      <c r="AB26" s="27">
        <v>310</v>
      </c>
      <c r="AC26" s="27">
        <v>0</v>
      </c>
      <c r="AD26" s="89">
        <v>3</v>
      </c>
      <c r="AE26" s="43">
        <v>59</v>
      </c>
      <c r="AF26" s="43">
        <v>307</v>
      </c>
      <c r="AG26" s="43">
        <v>3</v>
      </c>
      <c r="AH26" s="91">
        <v>4</v>
      </c>
      <c r="AI26" s="56">
        <v>0</v>
      </c>
      <c r="AJ26" s="27">
        <v>4</v>
      </c>
      <c r="AK26" s="27">
        <v>0</v>
      </c>
      <c r="AL26" s="27">
        <v>0</v>
      </c>
      <c r="AM26" s="27">
        <v>0</v>
      </c>
      <c r="AN26" s="27">
        <v>3</v>
      </c>
      <c r="AO26" s="27">
        <v>0</v>
      </c>
      <c r="AP26" s="27">
        <v>0</v>
      </c>
      <c r="AQ26" s="27">
        <v>0</v>
      </c>
      <c r="AR26" s="27">
        <v>6</v>
      </c>
      <c r="AS26" s="27">
        <v>0</v>
      </c>
      <c r="AT26" s="89">
        <v>0</v>
      </c>
      <c r="AU26" s="43">
        <v>0</v>
      </c>
      <c r="AV26" s="43">
        <v>7</v>
      </c>
      <c r="AW26" s="43">
        <v>0</v>
      </c>
      <c r="AX26" s="104">
        <v>0</v>
      </c>
      <c r="AY26" s="60">
        <v>56</v>
      </c>
      <c r="AZ26" s="27">
        <v>517</v>
      </c>
      <c r="BA26" s="27">
        <v>3</v>
      </c>
      <c r="BB26" s="27">
        <v>49</v>
      </c>
      <c r="BC26" s="27">
        <v>91</v>
      </c>
      <c r="BD26" s="27">
        <v>552</v>
      </c>
      <c r="BE26" s="27">
        <v>3</v>
      </c>
      <c r="BF26" s="27">
        <v>49</v>
      </c>
      <c r="BG26" s="27">
        <v>78</v>
      </c>
      <c r="BH26" s="27">
        <v>579</v>
      </c>
      <c r="BI26" s="27">
        <v>0</v>
      </c>
      <c r="BJ26" s="89">
        <v>43</v>
      </c>
      <c r="BK26" s="43">
        <v>88</v>
      </c>
      <c r="BL26" s="43">
        <v>532</v>
      </c>
      <c r="BM26" s="43">
        <v>2</v>
      </c>
      <c r="BN26" s="91">
        <v>34</v>
      </c>
    </row>
    <row r="27" spans="1:66" ht="12" customHeight="1" x14ac:dyDescent="0.2">
      <c r="A27" s="94">
        <v>0.75</v>
      </c>
      <c r="B27" s="95">
        <v>0.79166666666666663</v>
      </c>
      <c r="C27" s="139">
        <v>8</v>
      </c>
      <c r="D27" s="78">
        <v>114</v>
      </c>
      <c r="E27" s="78">
        <v>1</v>
      </c>
      <c r="F27" s="78">
        <v>7</v>
      </c>
      <c r="G27" s="70">
        <v>13</v>
      </c>
      <c r="H27" s="70">
        <v>110</v>
      </c>
      <c r="I27" s="70">
        <v>0</v>
      </c>
      <c r="J27" s="70">
        <v>3</v>
      </c>
      <c r="K27" s="85">
        <v>8</v>
      </c>
      <c r="L27" s="85">
        <v>100</v>
      </c>
      <c r="M27" s="85">
        <v>1</v>
      </c>
      <c r="N27" s="85">
        <v>11</v>
      </c>
      <c r="O27" s="92">
        <v>9</v>
      </c>
      <c r="P27" s="92">
        <v>106</v>
      </c>
      <c r="Q27" s="92">
        <v>4</v>
      </c>
      <c r="R27" s="223">
        <v>8</v>
      </c>
      <c r="S27" s="88">
        <v>57</v>
      </c>
      <c r="T27" s="78">
        <v>287</v>
      </c>
      <c r="U27" s="78">
        <v>4</v>
      </c>
      <c r="V27" s="78">
        <v>5</v>
      </c>
      <c r="W27" s="69">
        <v>60</v>
      </c>
      <c r="X27" s="69">
        <v>306</v>
      </c>
      <c r="Y27" s="69">
        <v>3</v>
      </c>
      <c r="Z27" s="69">
        <v>9</v>
      </c>
      <c r="AA27" s="83">
        <v>50</v>
      </c>
      <c r="AB27" s="83">
        <v>316</v>
      </c>
      <c r="AC27" s="83">
        <v>2</v>
      </c>
      <c r="AD27" s="83">
        <v>4</v>
      </c>
      <c r="AE27" s="92">
        <v>33</v>
      </c>
      <c r="AF27" s="92">
        <v>314</v>
      </c>
      <c r="AG27" s="92">
        <v>1</v>
      </c>
      <c r="AH27" s="93">
        <v>6</v>
      </c>
      <c r="AI27" s="139">
        <v>0</v>
      </c>
      <c r="AJ27" s="78">
        <v>9</v>
      </c>
      <c r="AK27" s="78">
        <v>0</v>
      </c>
      <c r="AL27" s="78">
        <v>0</v>
      </c>
      <c r="AM27" s="69">
        <v>0</v>
      </c>
      <c r="AN27" s="69">
        <v>5</v>
      </c>
      <c r="AO27" s="69">
        <v>0</v>
      </c>
      <c r="AP27" s="69">
        <v>0</v>
      </c>
      <c r="AQ27" s="83">
        <v>1</v>
      </c>
      <c r="AR27" s="83">
        <v>1</v>
      </c>
      <c r="AS27" s="83">
        <v>0</v>
      </c>
      <c r="AT27" s="83">
        <v>0</v>
      </c>
      <c r="AU27" s="92">
        <v>0</v>
      </c>
      <c r="AV27" s="92">
        <v>7</v>
      </c>
      <c r="AW27" s="92">
        <v>0</v>
      </c>
      <c r="AX27" s="223">
        <v>0</v>
      </c>
      <c r="AY27" s="88">
        <v>94</v>
      </c>
      <c r="AZ27" s="78">
        <v>585</v>
      </c>
      <c r="BA27" s="78">
        <v>3</v>
      </c>
      <c r="BB27" s="78">
        <v>32</v>
      </c>
      <c r="BC27" s="69">
        <v>102</v>
      </c>
      <c r="BD27" s="69">
        <v>600</v>
      </c>
      <c r="BE27" s="69">
        <v>4</v>
      </c>
      <c r="BF27" s="69">
        <v>30</v>
      </c>
      <c r="BG27" s="83">
        <v>73</v>
      </c>
      <c r="BH27" s="83">
        <v>599</v>
      </c>
      <c r="BI27" s="83">
        <v>2</v>
      </c>
      <c r="BJ27" s="83">
        <v>37</v>
      </c>
      <c r="BK27" s="92">
        <v>60</v>
      </c>
      <c r="BL27" s="92">
        <v>601</v>
      </c>
      <c r="BM27" s="92">
        <v>4</v>
      </c>
      <c r="BN27" s="93">
        <v>40</v>
      </c>
    </row>
    <row r="28" spans="1:66" ht="12" customHeight="1" x14ac:dyDescent="0.2">
      <c r="A28" s="73">
        <v>0.79166666666666663</v>
      </c>
      <c r="B28" s="74">
        <v>0.83333333333333337</v>
      </c>
      <c r="C28" s="56">
        <v>4</v>
      </c>
      <c r="D28" s="27">
        <v>89</v>
      </c>
      <c r="E28" s="27">
        <v>0</v>
      </c>
      <c r="F28" s="27">
        <v>2</v>
      </c>
      <c r="G28" s="27">
        <v>3</v>
      </c>
      <c r="H28" s="27">
        <v>82</v>
      </c>
      <c r="I28" s="27">
        <v>2</v>
      </c>
      <c r="J28" s="27">
        <v>4</v>
      </c>
      <c r="K28" s="27">
        <v>6</v>
      </c>
      <c r="L28" s="27">
        <v>75</v>
      </c>
      <c r="M28" s="27">
        <v>0</v>
      </c>
      <c r="N28" s="89">
        <v>4</v>
      </c>
      <c r="O28" s="43">
        <v>5</v>
      </c>
      <c r="P28" s="43">
        <v>69</v>
      </c>
      <c r="Q28" s="43">
        <v>1</v>
      </c>
      <c r="R28" s="104">
        <v>4</v>
      </c>
      <c r="S28" s="60">
        <v>27</v>
      </c>
      <c r="T28" s="27">
        <v>348</v>
      </c>
      <c r="U28" s="27">
        <v>2</v>
      </c>
      <c r="V28" s="27">
        <v>5</v>
      </c>
      <c r="W28" s="27">
        <v>38</v>
      </c>
      <c r="X28" s="27">
        <v>342</v>
      </c>
      <c r="Y28" s="27">
        <v>4</v>
      </c>
      <c r="Z28" s="27">
        <v>3</v>
      </c>
      <c r="AA28" s="27">
        <v>37</v>
      </c>
      <c r="AB28" s="27">
        <v>279</v>
      </c>
      <c r="AC28" s="27">
        <v>2</v>
      </c>
      <c r="AD28" s="89">
        <v>5</v>
      </c>
      <c r="AE28" s="43">
        <v>41</v>
      </c>
      <c r="AF28" s="43">
        <v>307</v>
      </c>
      <c r="AG28" s="43">
        <v>0</v>
      </c>
      <c r="AH28" s="91">
        <v>7</v>
      </c>
      <c r="AI28" s="56">
        <v>0</v>
      </c>
      <c r="AJ28" s="27">
        <v>3</v>
      </c>
      <c r="AK28" s="27">
        <v>0</v>
      </c>
      <c r="AL28" s="27">
        <v>0</v>
      </c>
      <c r="AM28" s="27">
        <v>0</v>
      </c>
      <c r="AN28" s="27">
        <v>4</v>
      </c>
      <c r="AO28" s="27">
        <v>0</v>
      </c>
      <c r="AP28" s="27">
        <v>0</v>
      </c>
      <c r="AQ28" s="27">
        <v>1</v>
      </c>
      <c r="AR28" s="27">
        <v>3</v>
      </c>
      <c r="AS28" s="27">
        <v>0</v>
      </c>
      <c r="AT28" s="89">
        <v>0</v>
      </c>
      <c r="AU28" s="43">
        <v>0</v>
      </c>
      <c r="AV28" s="43">
        <v>2</v>
      </c>
      <c r="AW28" s="43">
        <v>0</v>
      </c>
      <c r="AX28" s="104">
        <v>0</v>
      </c>
      <c r="AY28" s="60">
        <v>47</v>
      </c>
      <c r="AZ28" s="27">
        <v>569</v>
      </c>
      <c r="BA28" s="27">
        <v>3</v>
      </c>
      <c r="BB28" s="27">
        <v>25</v>
      </c>
      <c r="BC28" s="27">
        <v>69</v>
      </c>
      <c r="BD28" s="27">
        <v>580</v>
      </c>
      <c r="BE28" s="27">
        <v>5</v>
      </c>
      <c r="BF28" s="27">
        <v>26</v>
      </c>
      <c r="BG28" s="27">
        <v>35</v>
      </c>
      <c r="BH28" s="27">
        <v>559</v>
      </c>
      <c r="BI28" s="27">
        <v>2</v>
      </c>
      <c r="BJ28" s="89">
        <v>34</v>
      </c>
      <c r="BK28" s="43">
        <v>41</v>
      </c>
      <c r="BL28" s="43">
        <v>511</v>
      </c>
      <c r="BM28" s="43">
        <v>4</v>
      </c>
      <c r="BN28" s="91">
        <v>34</v>
      </c>
    </row>
    <row r="29" spans="1:66" ht="12" customHeight="1" x14ac:dyDescent="0.2">
      <c r="A29" s="94">
        <v>0.83333333333333337</v>
      </c>
      <c r="B29" s="95">
        <v>0.875</v>
      </c>
      <c r="C29" s="139">
        <v>12</v>
      </c>
      <c r="D29" s="78">
        <v>99</v>
      </c>
      <c r="E29" s="78">
        <v>1</v>
      </c>
      <c r="F29" s="78">
        <v>2</v>
      </c>
      <c r="G29" s="69">
        <v>2</v>
      </c>
      <c r="H29" s="69">
        <v>61</v>
      </c>
      <c r="I29" s="69">
        <v>1</v>
      </c>
      <c r="J29" s="69">
        <v>4</v>
      </c>
      <c r="K29" s="83">
        <v>6</v>
      </c>
      <c r="L29" s="83">
        <v>75</v>
      </c>
      <c r="M29" s="83">
        <v>1</v>
      </c>
      <c r="N29" s="83">
        <v>6</v>
      </c>
      <c r="O29" s="92">
        <v>6</v>
      </c>
      <c r="P29" s="92">
        <v>61</v>
      </c>
      <c r="Q29" s="92">
        <v>1</v>
      </c>
      <c r="R29" s="223">
        <v>2</v>
      </c>
      <c r="S29" s="88">
        <v>24</v>
      </c>
      <c r="T29" s="78">
        <v>272</v>
      </c>
      <c r="U29" s="78">
        <v>3</v>
      </c>
      <c r="V29" s="78">
        <v>7</v>
      </c>
      <c r="W29" s="69">
        <v>32</v>
      </c>
      <c r="X29" s="69">
        <v>215</v>
      </c>
      <c r="Y29" s="69">
        <v>1</v>
      </c>
      <c r="Z29" s="69">
        <v>5</v>
      </c>
      <c r="AA29" s="83">
        <v>33</v>
      </c>
      <c r="AB29" s="83">
        <v>191</v>
      </c>
      <c r="AC29" s="83">
        <v>0</v>
      </c>
      <c r="AD29" s="83">
        <v>3</v>
      </c>
      <c r="AE29" s="92">
        <v>25</v>
      </c>
      <c r="AF29" s="92">
        <v>187</v>
      </c>
      <c r="AG29" s="92">
        <v>2</v>
      </c>
      <c r="AH29" s="93">
        <v>0</v>
      </c>
      <c r="AI29" s="139">
        <v>0</v>
      </c>
      <c r="AJ29" s="78">
        <v>4</v>
      </c>
      <c r="AK29" s="78">
        <v>0</v>
      </c>
      <c r="AL29" s="78">
        <v>0</v>
      </c>
      <c r="AM29" s="69">
        <v>0</v>
      </c>
      <c r="AN29" s="69">
        <v>8</v>
      </c>
      <c r="AO29" s="69">
        <v>0</v>
      </c>
      <c r="AP29" s="69">
        <v>0</v>
      </c>
      <c r="AQ29" s="83">
        <v>0</v>
      </c>
      <c r="AR29" s="83">
        <v>2</v>
      </c>
      <c r="AS29" s="83">
        <v>0</v>
      </c>
      <c r="AT29" s="83">
        <v>0</v>
      </c>
      <c r="AU29" s="92">
        <v>0</v>
      </c>
      <c r="AV29" s="92">
        <v>3</v>
      </c>
      <c r="AW29" s="92">
        <v>0</v>
      </c>
      <c r="AX29" s="223">
        <v>1</v>
      </c>
      <c r="AY29" s="88">
        <v>42</v>
      </c>
      <c r="AZ29" s="78">
        <v>552</v>
      </c>
      <c r="BA29" s="78">
        <v>3</v>
      </c>
      <c r="BB29" s="78">
        <v>29</v>
      </c>
      <c r="BC29" s="69">
        <v>33</v>
      </c>
      <c r="BD29" s="69">
        <v>461</v>
      </c>
      <c r="BE29" s="69">
        <v>1</v>
      </c>
      <c r="BF29" s="69">
        <v>20</v>
      </c>
      <c r="BG29" s="83">
        <v>52</v>
      </c>
      <c r="BH29" s="83">
        <v>451</v>
      </c>
      <c r="BI29" s="83">
        <v>3</v>
      </c>
      <c r="BJ29" s="83">
        <v>27</v>
      </c>
      <c r="BK29" s="92">
        <v>40</v>
      </c>
      <c r="BL29" s="92">
        <v>393</v>
      </c>
      <c r="BM29" s="92">
        <v>4</v>
      </c>
      <c r="BN29" s="93">
        <v>35</v>
      </c>
    </row>
    <row r="30" spans="1:66" ht="12" customHeight="1" x14ac:dyDescent="0.2">
      <c r="A30" s="73">
        <v>0.875</v>
      </c>
      <c r="B30" s="74">
        <v>0.91666666666666663</v>
      </c>
      <c r="C30" s="68">
        <v>1</v>
      </c>
      <c r="D30" s="44">
        <v>47</v>
      </c>
      <c r="E30" s="44">
        <v>2</v>
      </c>
      <c r="F30" s="44">
        <v>2</v>
      </c>
      <c r="G30" s="44">
        <v>5</v>
      </c>
      <c r="H30" s="44">
        <v>55</v>
      </c>
      <c r="I30" s="44">
        <v>1</v>
      </c>
      <c r="J30" s="44">
        <v>3</v>
      </c>
      <c r="K30" s="44">
        <v>4</v>
      </c>
      <c r="L30" s="44">
        <v>40</v>
      </c>
      <c r="M30" s="44">
        <v>1</v>
      </c>
      <c r="N30" s="44">
        <v>0</v>
      </c>
      <c r="O30" s="43">
        <v>5</v>
      </c>
      <c r="P30" s="43">
        <v>34</v>
      </c>
      <c r="Q30" s="43">
        <v>0</v>
      </c>
      <c r="R30" s="104">
        <v>3</v>
      </c>
      <c r="S30" s="60">
        <v>21</v>
      </c>
      <c r="T30" s="27">
        <v>179</v>
      </c>
      <c r="U30" s="27">
        <v>2</v>
      </c>
      <c r="V30" s="27">
        <v>1</v>
      </c>
      <c r="W30" s="27">
        <v>31</v>
      </c>
      <c r="X30" s="27">
        <v>186</v>
      </c>
      <c r="Y30" s="27">
        <v>1</v>
      </c>
      <c r="Z30" s="27">
        <v>1</v>
      </c>
      <c r="AA30" s="27">
        <v>24</v>
      </c>
      <c r="AB30" s="27">
        <v>154</v>
      </c>
      <c r="AC30" s="27">
        <v>2</v>
      </c>
      <c r="AD30" s="89">
        <v>1</v>
      </c>
      <c r="AE30" s="43">
        <v>16</v>
      </c>
      <c r="AF30" s="43">
        <v>137</v>
      </c>
      <c r="AG30" s="43">
        <v>0</v>
      </c>
      <c r="AH30" s="91">
        <v>1</v>
      </c>
      <c r="AI30" s="56">
        <v>0</v>
      </c>
      <c r="AJ30" s="27">
        <v>4</v>
      </c>
      <c r="AK30" s="27">
        <v>0</v>
      </c>
      <c r="AL30" s="27">
        <v>0</v>
      </c>
      <c r="AM30" s="27">
        <v>1</v>
      </c>
      <c r="AN30" s="27">
        <v>1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89">
        <v>0</v>
      </c>
      <c r="AU30" s="43">
        <v>0</v>
      </c>
      <c r="AV30" s="43">
        <v>0</v>
      </c>
      <c r="AW30" s="43">
        <v>0</v>
      </c>
      <c r="AX30" s="104">
        <v>0</v>
      </c>
      <c r="AY30" s="60">
        <v>27</v>
      </c>
      <c r="AZ30" s="27">
        <v>369</v>
      </c>
      <c r="BA30" s="27">
        <v>4</v>
      </c>
      <c r="BB30" s="27">
        <v>29</v>
      </c>
      <c r="BC30" s="27">
        <v>36</v>
      </c>
      <c r="BD30" s="27">
        <v>356</v>
      </c>
      <c r="BE30" s="27">
        <v>2</v>
      </c>
      <c r="BF30" s="27">
        <v>23</v>
      </c>
      <c r="BG30" s="27">
        <v>40</v>
      </c>
      <c r="BH30" s="27">
        <v>395</v>
      </c>
      <c r="BI30" s="27">
        <v>2</v>
      </c>
      <c r="BJ30" s="89">
        <v>14</v>
      </c>
      <c r="BK30" s="43">
        <v>35</v>
      </c>
      <c r="BL30" s="43">
        <v>290</v>
      </c>
      <c r="BM30" s="43">
        <v>1</v>
      </c>
      <c r="BN30" s="91">
        <v>16</v>
      </c>
    </row>
    <row r="31" spans="1:66" ht="12" customHeight="1" x14ac:dyDescent="0.2">
      <c r="A31" s="94">
        <v>0.91666666666666663</v>
      </c>
      <c r="B31" s="95">
        <v>0.95833333333333337</v>
      </c>
      <c r="C31" s="139">
        <v>4</v>
      </c>
      <c r="D31" s="78">
        <v>43</v>
      </c>
      <c r="E31" s="78">
        <v>1</v>
      </c>
      <c r="F31" s="78">
        <v>1</v>
      </c>
      <c r="G31" s="69">
        <v>2</v>
      </c>
      <c r="H31" s="69">
        <v>43</v>
      </c>
      <c r="I31" s="69">
        <v>1</v>
      </c>
      <c r="J31" s="69">
        <v>4</v>
      </c>
      <c r="K31" s="83">
        <v>3</v>
      </c>
      <c r="L31" s="83">
        <v>44</v>
      </c>
      <c r="M31" s="83">
        <v>0</v>
      </c>
      <c r="N31" s="83">
        <v>2</v>
      </c>
      <c r="O31" s="92">
        <v>4</v>
      </c>
      <c r="P31" s="92">
        <v>40</v>
      </c>
      <c r="Q31" s="92">
        <v>1</v>
      </c>
      <c r="R31" s="223">
        <v>0</v>
      </c>
      <c r="S31" s="88">
        <v>27</v>
      </c>
      <c r="T31" s="78">
        <v>160</v>
      </c>
      <c r="U31" s="78">
        <v>0</v>
      </c>
      <c r="V31" s="78">
        <v>1</v>
      </c>
      <c r="W31" s="69">
        <v>31</v>
      </c>
      <c r="X31" s="69">
        <v>173</v>
      </c>
      <c r="Y31" s="69">
        <v>3</v>
      </c>
      <c r="Z31" s="69">
        <v>0</v>
      </c>
      <c r="AA31" s="83">
        <v>21</v>
      </c>
      <c r="AB31" s="83">
        <v>169</v>
      </c>
      <c r="AC31" s="83">
        <v>1</v>
      </c>
      <c r="AD31" s="83">
        <v>2</v>
      </c>
      <c r="AE31" s="92">
        <v>20</v>
      </c>
      <c r="AF31" s="92">
        <v>139</v>
      </c>
      <c r="AG31" s="92">
        <v>3</v>
      </c>
      <c r="AH31" s="93">
        <v>1</v>
      </c>
      <c r="AI31" s="139">
        <v>2</v>
      </c>
      <c r="AJ31" s="78">
        <v>1</v>
      </c>
      <c r="AK31" s="78">
        <v>0</v>
      </c>
      <c r="AL31" s="78">
        <v>0</v>
      </c>
      <c r="AM31" s="69">
        <v>2</v>
      </c>
      <c r="AN31" s="69">
        <v>3</v>
      </c>
      <c r="AO31" s="69">
        <v>0</v>
      </c>
      <c r="AP31" s="69">
        <v>0</v>
      </c>
      <c r="AQ31" s="83">
        <v>0</v>
      </c>
      <c r="AR31" s="83">
        <v>4</v>
      </c>
      <c r="AS31" s="83">
        <v>0</v>
      </c>
      <c r="AT31" s="83">
        <v>0</v>
      </c>
      <c r="AU31" s="92">
        <v>1</v>
      </c>
      <c r="AV31" s="92">
        <v>2</v>
      </c>
      <c r="AW31" s="92">
        <v>0</v>
      </c>
      <c r="AX31" s="223">
        <v>0</v>
      </c>
      <c r="AY31" s="88">
        <v>25</v>
      </c>
      <c r="AZ31" s="78">
        <v>313</v>
      </c>
      <c r="BA31" s="78">
        <v>3</v>
      </c>
      <c r="BB31" s="78">
        <v>12</v>
      </c>
      <c r="BC31" s="69">
        <v>28</v>
      </c>
      <c r="BD31" s="69">
        <v>330</v>
      </c>
      <c r="BE31" s="69">
        <v>4</v>
      </c>
      <c r="BF31" s="69">
        <v>7</v>
      </c>
      <c r="BG31" s="83">
        <v>16</v>
      </c>
      <c r="BH31" s="83">
        <v>316</v>
      </c>
      <c r="BI31" s="83">
        <v>4</v>
      </c>
      <c r="BJ31" s="83">
        <v>13</v>
      </c>
      <c r="BK31" s="92">
        <v>27</v>
      </c>
      <c r="BL31" s="92">
        <v>259</v>
      </c>
      <c r="BM31" s="92">
        <v>7</v>
      </c>
      <c r="BN31" s="93">
        <v>9</v>
      </c>
    </row>
    <row r="32" spans="1:66" ht="12" customHeight="1" x14ac:dyDescent="0.2">
      <c r="A32" s="75">
        <v>0.95833333333333337</v>
      </c>
      <c r="B32" s="76">
        <v>1</v>
      </c>
      <c r="C32" s="98">
        <v>0</v>
      </c>
      <c r="D32" s="66">
        <v>33</v>
      </c>
      <c r="E32" s="66">
        <v>0</v>
      </c>
      <c r="F32" s="66">
        <v>1</v>
      </c>
      <c r="G32" s="66">
        <v>6</v>
      </c>
      <c r="H32" s="66">
        <v>22</v>
      </c>
      <c r="I32" s="66">
        <v>2</v>
      </c>
      <c r="J32" s="66">
        <v>1</v>
      </c>
      <c r="K32" s="66">
        <v>1</v>
      </c>
      <c r="L32" s="66">
        <v>17</v>
      </c>
      <c r="M32" s="66">
        <v>0</v>
      </c>
      <c r="N32" s="66">
        <v>0</v>
      </c>
      <c r="O32" s="66">
        <v>2</v>
      </c>
      <c r="P32" s="66">
        <v>20</v>
      </c>
      <c r="Q32" s="66">
        <v>2</v>
      </c>
      <c r="R32" s="106">
        <v>1</v>
      </c>
      <c r="S32" s="65">
        <v>17</v>
      </c>
      <c r="T32" s="66">
        <v>114</v>
      </c>
      <c r="U32" s="66">
        <v>0</v>
      </c>
      <c r="V32" s="66">
        <v>2</v>
      </c>
      <c r="W32" s="66">
        <v>18</v>
      </c>
      <c r="X32" s="66">
        <v>105</v>
      </c>
      <c r="Y32" s="66">
        <v>2</v>
      </c>
      <c r="Z32" s="66">
        <v>3</v>
      </c>
      <c r="AA32" s="66">
        <v>12</v>
      </c>
      <c r="AB32" s="66">
        <v>97</v>
      </c>
      <c r="AC32" s="66">
        <v>2</v>
      </c>
      <c r="AD32" s="66">
        <v>0</v>
      </c>
      <c r="AE32" s="66">
        <v>11</v>
      </c>
      <c r="AF32" s="66">
        <v>81</v>
      </c>
      <c r="AG32" s="66">
        <v>1</v>
      </c>
      <c r="AH32" s="67">
        <v>1</v>
      </c>
      <c r="AI32" s="98">
        <v>0</v>
      </c>
      <c r="AJ32" s="66">
        <v>1</v>
      </c>
      <c r="AK32" s="66">
        <v>0</v>
      </c>
      <c r="AL32" s="66">
        <v>0</v>
      </c>
      <c r="AM32" s="66">
        <v>1</v>
      </c>
      <c r="AN32" s="66">
        <v>0</v>
      </c>
      <c r="AO32" s="66">
        <v>0</v>
      </c>
      <c r="AP32" s="66">
        <v>0</v>
      </c>
      <c r="AQ32" s="66">
        <v>2</v>
      </c>
      <c r="AR32" s="66">
        <v>2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106">
        <v>0</v>
      </c>
      <c r="AY32" s="65">
        <v>15</v>
      </c>
      <c r="AZ32" s="66">
        <v>210</v>
      </c>
      <c r="BA32" s="66">
        <v>5</v>
      </c>
      <c r="BB32" s="66">
        <v>13</v>
      </c>
      <c r="BC32" s="66">
        <v>29</v>
      </c>
      <c r="BD32" s="66">
        <v>170</v>
      </c>
      <c r="BE32" s="66">
        <v>2</v>
      </c>
      <c r="BF32" s="66">
        <v>11</v>
      </c>
      <c r="BG32" s="66">
        <v>11</v>
      </c>
      <c r="BH32" s="66">
        <v>144</v>
      </c>
      <c r="BI32" s="66">
        <v>2</v>
      </c>
      <c r="BJ32" s="66">
        <v>6</v>
      </c>
      <c r="BK32" s="66">
        <v>17</v>
      </c>
      <c r="BL32" s="66">
        <v>130</v>
      </c>
      <c r="BM32" s="66">
        <v>2</v>
      </c>
      <c r="BN32" s="67">
        <v>13</v>
      </c>
    </row>
    <row r="33" spans="1:241" ht="9" customHeight="1" x14ac:dyDescent="0.2">
      <c r="A33" s="5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</row>
    <row r="34" spans="1:241" ht="12" customHeight="1" x14ac:dyDescent="0.2">
      <c r="A34" s="51"/>
      <c r="B34" s="51"/>
      <c r="C34" s="508" t="s">
        <v>77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10"/>
      <c r="S34" s="505" t="s">
        <v>78</v>
      </c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7"/>
      <c r="AI34" s="494" t="s">
        <v>79</v>
      </c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5"/>
      <c r="AV34" s="495"/>
      <c r="AW34" s="495"/>
      <c r="AX34" s="496"/>
      <c r="AY34" s="502" t="s">
        <v>80</v>
      </c>
      <c r="AZ34" s="503"/>
      <c r="BA34" s="503"/>
      <c r="BB34" s="503"/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4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</row>
    <row r="35" spans="1:241" ht="12" customHeight="1" x14ac:dyDescent="0.2">
      <c r="A35" s="492" t="s">
        <v>0</v>
      </c>
      <c r="B35" s="493"/>
      <c r="C35" s="500" t="s">
        <v>1</v>
      </c>
      <c r="D35" s="498"/>
      <c r="E35" s="498"/>
      <c r="F35" s="498"/>
      <c r="G35" s="497" t="s">
        <v>4</v>
      </c>
      <c r="H35" s="498"/>
      <c r="I35" s="498"/>
      <c r="J35" s="499"/>
      <c r="K35" s="497" t="s">
        <v>5</v>
      </c>
      <c r="L35" s="498"/>
      <c r="M35" s="498"/>
      <c r="N35" s="498"/>
      <c r="O35" s="497" t="s">
        <v>6</v>
      </c>
      <c r="P35" s="498"/>
      <c r="Q35" s="498"/>
      <c r="R35" s="498"/>
      <c r="S35" s="500" t="s">
        <v>1</v>
      </c>
      <c r="T35" s="498"/>
      <c r="U35" s="498"/>
      <c r="V35" s="499"/>
      <c r="W35" s="497" t="s">
        <v>4</v>
      </c>
      <c r="X35" s="498"/>
      <c r="Y35" s="498"/>
      <c r="Z35" s="499"/>
      <c r="AA35" s="497" t="s">
        <v>5</v>
      </c>
      <c r="AB35" s="498"/>
      <c r="AC35" s="498"/>
      <c r="AD35" s="499"/>
      <c r="AE35" s="497" t="s">
        <v>6</v>
      </c>
      <c r="AF35" s="498"/>
      <c r="AG35" s="498"/>
      <c r="AH35" s="501"/>
      <c r="AI35" s="500" t="s">
        <v>1</v>
      </c>
      <c r="AJ35" s="498"/>
      <c r="AK35" s="498"/>
      <c r="AL35" s="499"/>
      <c r="AM35" s="497" t="s">
        <v>4</v>
      </c>
      <c r="AN35" s="498"/>
      <c r="AO35" s="498"/>
      <c r="AP35" s="499"/>
      <c r="AQ35" s="497" t="s">
        <v>5</v>
      </c>
      <c r="AR35" s="498"/>
      <c r="AS35" s="498"/>
      <c r="AT35" s="499"/>
      <c r="AU35" s="497" t="s">
        <v>6</v>
      </c>
      <c r="AV35" s="498"/>
      <c r="AW35" s="498"/>
      <c r="AX35" s="501"/>
      <c r="AY35" s="500" t="s">
        <v>1</v>
      </c>
      <c r="AZ35" s="498"/>
      <c r="BA35" s="498"/>
      <c r="BB35" s="499"/>
      <c r="BC35" s="497" t="s">
        <v>4</v>
      </c>
      <c r="BD35" s="498"/>
      <c r="BE35" s="498"/>
      <c r="BF35" s="499"/>
      <c r="BG35" s="497" t="s">
        <v>5</v>
      </c>
      <c r="BH35" s="498"/>
      <c r="BI35" s="498"/>
      <c r="BJ35" s="499"/>
      <c r="BK35" s="497" t="s">
        <v>6</v>
      </c>
      <c r="BL35" s="498"/>
      <c r="BM35" s="498"/>
      <c r="BN35" s="501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</row>
    <row r="36" spans="1:241" ht="12" customHeight="1" x14ac:dyDescent="0.2">
      <c r="A36" s="249" t="s">
        <v>74</v>
      </c>
      <c r="B36" s="250" t="s">
        <v>75</v>
      </c>
      <c r="C36" s="138" t="s">
        <v>3</v>
      </c>
      <c r="D36" s="136" t="s">
        <v>2</v>
      </c>
      <c r="E36" s="136" t="s">
        <v>9</v>
      </c>
      <c r="F36" s="136" t="s">
        <v>10</v>
      </c>
      <c r="G36" s="136" t="s">
        <v>3</v>
      </c>
      <c r="H36" s="172" t="s">
        <v>2</v>
      </c>
      <c r="I36" s="136" t="s">
        <v>9</v>
      </c>
      <c r="J36" s="136" t="s">
        <v>10</v>
      </c>
      <c r="K36" s="136" t="s">
        <v>3</v>
      </c>
      <c r="L36" s="136" t="s">
        <v>2</v>
      </c>
      <c r="M36" s="136" t="s">
        <v>9</v>
      </c>
      <c r="N36" s="136" t="s">
        <v>10</v>
      </c>
      <c r="O36" s="136" t="s">
        <v>3</v>
      </c>
      <c r="P36" s="136" t="s">
        <v>2</v>
      </c>
      <c r="Q36" s="136" t="s">
        <v>9</v>
      </c>
      <c r="R36" s="136" t="s">
        <v>10</v>
      </c>
      <c r="S36" s="135" t="s">
        <v>3</v>
      </c>
      <c r="T36" s="136" t="s">
        <v>2</v>
      </c>
      <c r="U36" s="136" t="s">
        <v>9</v>
      </c>
      <c r="V36" s="136" t="s">
        <v>10</v>
      </c>
      <c r="W36" s="136" t="s">
        <v>3</v>
      </c>
      <c r="X36" s="136" t="s">
        <v>2</v>
      </c>
      <c r="Y36" s="136" t="s">
        <v>9</v>
      </c>
      <c r="Z36" s="136" t="s">
        <v>10</v>
      </c>
      <c r="AA36" s="136" t="s">
        <v>3</v>
      </c>
      <c r="AB36" s="136" t="s">
        <v>2</v>
      </c>
      <c r="AC36" s="136" t="s">
        <v>9</v>
      </c>
      <c r="AD36" s="136" t="s">
        <v>10</v>
      </c>
      <c r="AE36" s="136" t="s">
        <v>3</v>
      </c>
      <c r="AF36" s="136" t="s">
        <v>2</v>
      </c>
      <c r="AG36" s="136" t="s">
        <v>9</v>
      </c>
      <c r="AH36" s="136" t="s">
        <v>10</v>
      </c>
      <c r="AI36" s="135" t="s">
        <v>3</v>
      </c>
      <c r="AJ36" s="136" t="s">
        <v>2</v>
      </c>
      <c r="AK36" s="136" t="s">
        <v>9</v>
      </c>
      <c r="AL36" s="136" t="s">
        <v>10</v>
      </c>
      <c r="AM36" s="136" t="s">
        <v>3</v>
      </c>
      <c r="AN36" s="136" t="s">
        <v>2</v>
      </c>
      <c r="AO36" s="136" t="s">
        <v>9</v>
      </c>
      <c r="AP36" s="136" t="s">
        <v>10</v>
      </c>
      <c r="AQ36" s="136" t="s">
        <v>3</v>
      </c>
      <c r="AR36" s="136" t="s">
        <v>2</v>
      </c>
      <c r="AS36" s="136" t="s">
        <v>9</v>
      </c>
      <c r="AT36" s="136" t="s">
        <v>10</v>
      </c>
      <c r="AU36" s="136" t="s">
        <v>3</v>
      </c>
      <c r="AV36" s="136" t="s">
        <v>2</v>
      </c>
      <c r="AW36" s="136" t="s">
        <v>9</v>
      </c>
      <c r="AX36" s="136" t="s">
        <v>10</v>
      </c>
      <c r="AY36" s="135" t="s">
        <v>3</v>
      </c>
      <c r="AZ36" s="136" t="s">
        <v>2</v>
      </c>
      <c r="BA36" s="136" t="s">
        <v>9</v>
      </c>
      <c r="BB36" s="136" t="s">
        <v>10</v>
      </c>
      <c r="BC36" s="136" t="s">
        <v>3</v>
      </c>
      <c r="BD36" s="136" t="s">
        <v>2</v>
      </c>
      <c r="BE36" s="136" t="s">
        <v>9</v>
      </c>
      <c r="BF36" s="136" t="s">
        <v>10</v>
      </c>
      <c r="BG36" s="136" t="s">
        <v>3</v>
      </c>
      <c r="BH36" s="136" t="s">
        <v>2</v>
      </c>
      <c r="BI36" s="136" t="s">
        <v>9</v>
      </c>
      <c r="BJ36" s="136" t="s">
        <v>10</v>
      </c>
      <c r="BK36" s="136" t="s">
        <v>3</v>
      </c>
      <c r="BL36" s="136" t="s">
        <v>2</v>
      </c>
      <c r="BM36" s="136" t="s">
        <v>9</v>
      </c>
      <c r="BN36" s="137" t="s">
        <v>10</v>
      </c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</row>
    <row r="37" spans="1:241" ht="12" customHeight="1" x14ac:dyDescent="0.2">
      <c r="A37" s="94">
        <v>0</v>
      </c>
      <c r="B37" s="95">
        <v>4.1666666666666664E-2</v>
      </c>
      <c r="C37" s="139">
        <v>5</v>
      </c>
      <c r="D37" s="78">
        <v>95</v>
      </c>
      <c r="E37" s="78">
        <v>2</v>
      </c>
      <c r="F37" s="78">
        <v>9</v>
      </c>
      <c r="G37" s="69">
        <v>9</v>
      </c>
      <c r="H37" s="69">
        <v>86</v>
      </c>
      <c r="I37" s="69">
        <v>0</v>
      </c>
      <c r="J37" s="69">
        <v>19</v>
      </c>
      <c r="K37" s="83">
        <v>4</v>
      </c>
      <c r="L37" s="83">
        <v>99</v>
      </c>
      <c r="M37" s="83">
        <v>2</v>
      </c>
      <c r="N37" s="83">
        <v>12</v>
      </c>
      <c r="O37" s="92">
        <v>3</v>
      </c>
      <c r="P37" s="92">
        <v>58</v>
      </c>
      <c r="Q37" s="92">
        <v>6</v>
      </c>
      <c r="R37" s="92">
        <v>8</v>
      </c>
      <c r="S37" s="88">
        <v>3</v>
      </c>
      <c r="T37" s="78">
        <v>82</v>
      </c>
      <c r="U37" s="78">
        <v>2</v>
      </c>
      <c r="V37" s="78">
        <v>7</v>
      </c>
      <c r="W37" s="69">
        <v>4</v>
      </c>
      <c r="X37" s="69">
        <v>59</v>
      </c>
      <c r="Y37" s="69">
        <v>0</v>
      </c>
      <c r="Z37" s="69">
        <v>15</v>
      </c>
      <c r="AA37" s="83">
        <v>3</v>
      </c>
      <c r="AB37" s="83">
        <v>73</v>
      </c>
      <c r="AC37" s="83">
        <v>1</v>
      </c>
      <c r="AD37" s="83">
        <v>11</v>
      </c>
      <c r="AE37" s="92">
        <v>2</v>
      </c>
      <c r="AF37" s="92">
        <v>57</v>
      </c>
      <c r="AG37" s="92">
        <v>6</v>
      </c>
      <c r="AH37" s="92">
        <v>8</v>
      </c>
      <c r="AI37" s="88">
        <v>14</v>
      </c>
      <c r="AJ37" s="78">
        <v>114</v>
      </c>
      <c r="AK37" s="78">
        <v>1</v>
      </c>
      <c r="AL37" s="78">
        <v>3</v>
      </c>
      <c r="AM37" s="69">
        <v>13</v>
      </c>
      <c r="AN37" s="69">
        <v>108</v>
      </c>
      <c r="AO37" s="69">
        <v>0</v>
      </c>
      <c r="AP37" s="69">
        <v>4</v>
      </c>
      <c r="AQ37" s="83">
        <v>5</v>
      </c>
      <c r="AR37" s="83">
        <v>90</v>
      </c>
      <c r="AS37" s="83">
        <v>13</v>
      </c>
      <c r="AT37" s="83">
        <v>3</v>
      </c>
      <c r="AU37" s="92">
        <v>5</v>
      </c>
      <c r="AV37" s="92">
        <v>52</v>
      </c>
      <c r="AW37" s="92">
        <v>0</v>
      </c>
      <c r="AX37" s="92">
        <v>1</v>
      </c>
      <c r="AY37" s="88">
        <v>20</v>
      </c>
      <c r="AZ37" s="78">
        <v>139</v>
      </c>
      <c r="BA37" s="78">
        <v>13</v>
      </c>
      <c r="BB37" s="78">
        <v>15</v>
      </c>
      <c r="BC37" s="69">
        <v>16</v>
      </c>
      <c r="BD37" s="69">
        <v>84</v>
      </c>
      <c r="BE37" s="69">
        <v>5</v>
      </c>
      <c r="BF37" s="69">
        <v>9</v>
      </c>
      <c r="BG37" s="83">
        <v>11</v>
      </c>
      <c r="BH37" s="83">
        <v>86</v>
      </c>
      <c r="BI37" s="83">
        <v>0</v>
      </c>
      <c r="BJ37" s="83">
        <v>7</v>
      </c>
      <c r="BK37" s="92">
        <v>12</v>
      </c>
      <c r="BL37" s="92">
        <v>97</v>
      </c>
      <c r="BM37" s="92">
        <v>4</v>
      </c>
      <c r="BN37" s="93">
        <v>8</v>
      </c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</row>
    <row r="38" spans="1:241" ht="12" customHeight="1" x14ac:dyDescent="0.2">
      <c r="A38" s="73">
        <v>4.1666666666666664E-2</v>
      </c>
      <c r="B38" s="74">
        <v>8.3333333333333329E-2</v>
      </c>
      <c r="C38" s="56">
        <v>3</v>
      </c>
      <c r="D38" s="27">
        <v>59</v>
      </c>
      <c r="E38" s="27">
        <v>3</v>
      </c>
      <c r="F38" s="27">
        <v>7</v>
      </c>
      <c r="G38" s="27">
        <v>1</v>
      </c>
      <c r="H38" s="27">
        <v>58</v>
      </c>
      <c r="I38" s="27">
        <v>3</v>
      </c>
      <c r="J38" s="27">
        <v>8</v>
      </c>
      <c r="K38" s="27">
        <v>2</v>
      </c>
      <c r="L38" s="27">
        <v>66</v>
      </c>
      <c r="M38" s="27">
        <v>0</v>
      </c>
      <c r="N38" s="89">
        <v>16</v>
      </c>
      <c r="O38" s="43">
        <v>3</v>
      </c>
      <c r="P38" s="43">
        <v>31</v>
      </c>
      <c r="Q38" s="43">
        <v>0</v>
      </c>
      <c r="R38" s="43">
        <v>13</v>
      </c>
      <c r="S38" s="60">
        <v>1</v>
      </c>
      <c r="T38" s="27">
        <v>42</v>
      </c>
      <c r="U38" s="27">
        <v>3</v>
      </c>
      <c r="V38" s="27">
        <v>9</v>
      </c>
      <c r="W38" s="27">
        <v>2</v>
      </c>
      <c r="X38" s="27">
        <v>43</v>
      </c>
      <c r="Y38" s="27">
        <v>3</v>
      </c>
      <c r="Z38" s="27">
        <v>3</v>
      </c>
      <c r="AA38" s="27">
        <v>1</v>
      </c>
      <c r="AB38" s="27">
        <v>54</v>
      </c>
      <c r="AC38" s="27">
        <v>0</v>
      </c>
      <c r="AD38" s="89">
        <v>13</v>
      </c>
      <c r="AE38" s="43">
        <v>1</v>
      </c>
      <c r="AF38" s="43">
        <v>31</v>
      </c>
      <c r="AG38" s="43">
        <v>0</v>
      </c>
      <c r="AH38" s="43">
        <v>10</v>
      </c>
      <c r="AI38" s="60">
        <v>4</v>
      </c>
      <c r="AJ38" s="27">
        <v>51</v>
      </c>
      <c r="AK38" s="27">
        <v>0</v>
      </c>
      <c r="AL38" s="27">
        <v>2</v>
      </c>
      <c r="AM38" s="27">
        <v>1</v>
      </c>
      <c r="AN38" s="27">
        <v>41</v>
      </c>
      <c r="AO38" s="27">
        <v>1</v>
      </c>
      <c r="AP38" s="27">
        <v>5</v>
      </c>
      <c r="AQ38" s="27">
        <v>6</v>
      </c>
      <c r="AR38" s="27">
        <v>38</v>
      </c>
      <c r="AS38" s="27">
        <v>0</v>
      </c>
      <c r="AT38" s="89">
        <v>4</v>
      </c>
      <c r="AU38" s="43">
        <v>4</v>
      </c>
      <c r="AV38" s="43">
        <v>29</v>
      </c>
      <c r="AW38" s="43">
        <v>1</v>
      </c>
      <c r="AX38" s="43">
        <v>5</v>
      </c>
      <c r="AY38" s="60">
        <v>8</v>
      </c>
      <c r="AZ38" s="27">
        <v>49</v>
      </c>
      <c r="BA38" s="27">
        <v>1</v>
      </c>
      <c r="BB38" s="27">
        <v>10</v>
      </c>
      <c r="BC38" s="27">
        <v>4</v>
      </c>
      <c r="BD38" s="27">
        <v>80</v>
      </c>
      <c r="BE38" s="27">
        <v>1</v>
      </c>
      <c r="BF38" s="27">
        <v>11</v>
      </c>
      <c r="BG38" s="27">
        <v>19</v>
      </c>
      <c r="BH38" s="27">
        <v>69</v>
      </c>
      <c r="BI38" s="27">
        <v>2</v>
      </c>
      <c r="BJ38" s="89">
        <v>9</v>
      </c>
      <c r="BK38" s="43">
        <v>2</v>
      </c>
      <c r="BL38" s="43">
        <v>76</v>
      </c>
      <c r="BM38" s="43">
        <v>1</v>
      </c>
      <c r="BN38" s="91">
        <v>7</v>
      </c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</row>
    <row r="39" spans="1:241" ht="12" customHeight="1" x14ac:dyDescent="0.2">
      <c r="A39" s="94">
        <v>8.3333333333333329E-2</v>
      </c>
      <c r="B39" s="95">
        <v>0.125</v>
      </c>
      <c r="C39" s="139">
        <v>1</v>
      </c>
      <c r="D39" s="78">
        <v>29</v>
      </c>
      <c r="E39" s="78">
        <v>0</v>
      </c>
      <c r="F39" s="78">
        <v>9</v>
      </c>
      <c r="G39" s="69">
        <v>3</v>
      </c>
      <c r="H39" s="69">
        <v>42</v>
      </c>
      <c r="I39" s="69">
        <v>1</v>
      </c>
      <c r="J39" s="69">
        <v>13</v>
      </c>
      <c r="K39" s="83">
        <v>1</v>
      </c>
      <c r="L39" s="83">
        <v>26</v>
      </c>
      <c r="M39" s="83">
        <v>1</v>
      </c>
      <c r="N39" s="83">
        <v>12</v>
      </c>
      <c r="O39" s="92">
        <v>4</v>
      </c>
      <c r="P39" s="92">
        <v>36</v>
      </c>
      <c r="Q39" s="92">
        <v>0</v>
      </c>
      <c r="R39" s="92">
        <v>11</v>
      </c>
      <c r="S39" s="88">
        <v>1</v>
      </c>
      <c r="T39" s="78">
        <v>20</v>
      </c>
      <c r="U39" s="78">
        <v>0</v>
      </c>
      <c r="V39" s="78">
        <v>8</v>
      </c>
      <c r="W39" s="69">
        <v>3</v>
      </c>
      <c r="X39" s="69">
        <v>30</v>
      </c>
      <c r="Y39" s="69">
        <v>1</v>
      </c>
      <c r="Z39" s="69">
        <v>10</v>
      </c>
      <c r="AA39" s="83">
        <v>2</v>
      </c>
      <c r="AB39" s="83">
        <v>21</v>
      </c>
      <c r="AC39" s="83">
        <v>1</v>
      </c>
      <c r="AD39" s="83">
        <v>8</v>
      </c>
      <c r="AE39" s="92">
        <v>4</v>
      </c>
      <c r="AF39" s="92">
        <v>27</v>
      </c>
      <c r="AG39" s="92">
        <v>0</v>
      </c>
      <c r="AH39" s="92">
        <v>11</v>
      </c>
      <c r="AI39" s="88">
        <v>2</v>
      </c>
      <c r="AJ39" s="78">
        <v>27</v>
      </c>
      <c r="AK39" s="78">
        <v>1</v>
      </c>
      <c r="AL39" s="78">
        <v>1</v>
      </c>
      <c r="AM39" s="69">
        <v>2</v>
      </c>
      <c r="AN39" s="69">
        <v>25</v>
      </c>
      <c r="AO39" s="69">
        <v>0</v>
      </c>
      <c r="AP39" s="69">
        <v>3</v>
      </c>
      <c r="AQ39" s="83">
        <v>0</v>
      </c>
      <c r="AR39" s="83">
        <v>22</v>
      </c>
      <c r="AS39" s="83">
        <v>0</v>
      </c>
      <c r="AT39" s="83">
        <v>4</v>
      </c>
      <c r="AU39" s="92">
        <v>0</v>
      </c>
      <c r="AV39" s="92">
        <v>23</v>
      </c>
      <c r="AW39" s="92">
        <v>0</v>
      </c>
      <c r="AX39" s="92">
        <v>1</v>
      </c>
      <c r="AY39" s="88">
        <v>2</v>
      </c>
      <c r="AZ39" s="78">
        <v>44</v>
      </c>
      <c r="BA39" s="78">
        <v>14</v>
      </c>
      <c r="BB39" s="78">
        <v>7</v>
      </c>
      <c r="BC39" s="69">
        <v>5</v>
      </c>
      <c r="BD39" s="69">
        <v>29</v>
      </c>
      <c r="BE39" s="69">
        <v>0</v>
      </c>
      <c r="BF39" s="69">
        <v>13</v>
      </c>
      <c r="BG39" s="83">
        <v>3</v>
      </c>
      <c r="BH39" s="83">
        <v>29</v>
      </c>
      <c r="BI39" s="83">
        <v>0</v>
      </c>
      <c r="BJ39" s="83">
        <v>2</v>
      </c>
      <c r="BK39" s="92">
        <v>4</v>
      </c>
      <c r="BL39" s="92">
        <v>32</v>
      </c>
      <c r="BM39" s="92">
        <v>0</v>
      </c>
      <c r="BN39" s="93">
        <v>11</v>
      </c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</row>
    <row r="40" spans="1:241" ht="12" customHeight="1" x14ac:dyDescent="0.2">
      <c r="A40" s="73">
        <v>0.125</v>
      </c>
      <c r="B40" s="74">
        <v>0.16666666666666699</v>
      </c>
      <c r="C40" s="56">
        <v>0</v>
      </c>
      <c r="D40" s="27">
        <v>39</v>
      </c>
      <c r="E40" s="27">
        <v>0</v>
      </c>
      <c r="F40" s="27">
        <v>13</v>
      </c>
      <c r="G40" s="27">
        <v>8</v>
      </c>
      <c r="H40" s="27">
        <v>25</v>
      </c>
      <c r="I40" s="27">
        <v>0</v>
      </c>
      <c r="J40" s="27">
        <v>16</v>
      </c>
      <c r="K40" s="27">
        <v>5</v>
      </c>
      <c r="L40" s="27">
        <v>44</v>
      </c>
      <c r="M40" s="27">
        <v>1</v>
      </c>
      <c r="N40" s="89">
        <v>15</v>
      </c>
      <c r="O40" s="43">
        <v>2</v>
      </c>
      <c r="P40" s="43">
        <v>46</v>
      </c>
      <c r="Q40" s="43">
        <v>2</v>
      </c>
      <c r="R40" s="43">
        <v>26</v>
      </c>
      <c r="S40" s="60">
        <v>1</v>
      </c>
      <c r="T40" s="27">
        <v>27</v>
      </c>
      <c r="U40" s="27">
        <v>0</v>
      </c>
      <c r="V40" s="27">
        <v>12</v>
      </c>
      <c r="W40" s="27">
        <v>8</v>
      </c>
      <c r="X40" s="27">
        <v>23</v>
      </c>
      <c r="Y40" s="27">
        <v>0</v>
      </c>
      <c r="Z40" s="27">
        <v>16</v>
      </c>
      <c r="AA40" s="27">
        <v>5</v>
      </c>
      <c r="AB40" s="27">
        <v>39</v>
      </c>
      <c r="AC40" s="27">
        <v>1</v>
      </c>
      <c r="AD40" s="89">
        <v>11</v>
      </c>
      <c r="AE40" s="43">
        <v>3</v>
      </c>
      <c r="AF40" s="43">
        <v>45</v>
      </c>
      <c r="AG40" s="43">
        <v>1</v>
      </c>
      <c r="AH40" s="43">
        <v>26</v>
      </c>
      <c r="AI40" s="60">
        <v>1</v>
      </c>
      <c r="AJ40" s="27">
        <v>21</v>
      </c>
      <c r="AK40" s="27">
        <v>0</v>
      </c>
      <c r="AL40" s="27">
        <v>1</v>
      </c>
      <c r="AM40" s="27">
        <v>1</v>
      </c>
      <c r="AN40" s="27">
        <v>9</v>
      </c>
      <c r="AO40" s="27">
        <v>0</v>
      </c>
      <c r="AP40" s="27">
        <v>1</v>
      </c>
      <c r="AQ40" s="27">
        <v>3</v>
      </c>
      <c r="AR40" s="27">
        <v>10</v>
      </c>
      <c r="AS40" s="27">
        <v>0</v>
      </c>
      <c r="AT40" s="89">
        <v>5</v>
      </c>
      <c r="AU40" s="43">
        <v>0</v>
      </c>
      <c r="AV40" s="43">
        <v>10</v>
      </c>
      <c r="AW40" s="43">
        <v>2</v>
      </c>
      <c r="AX40" s="43">
        <v>4</v>
      </c>
      <c r="AY40" s="60">
        <v>3</v>
      </c>
      <c r="AZ40" s="27">
        <v>17</v>
      </c>
      <c r="BA40" s="27">
        <v>0</v>
      </c>
      <c r="BB40" s="27">
        <v>9</v>
      </c>
      <c r="BC40" s="27">
        <v>3</v>
      </c>
      <c r="BD40" s="27">
        <v>35</v>
      </c>
      <c r="BE40" s="27">
        <v>0</v>
      </c>
      <c r="BF40" s="27">
        <v>13</v>
      </c>
      <c r="BG40" s="27">
        <v>3</v>
      </c>
      <c r="BH40" s="27">
        <v>29</v>
      </c>
      <c r="BI40" s="27">
        <v>1</v>
      </c>
      <c r="BJ40" s="89">
        <v>13</v>
      </c>
      <c r="BK40" s="43">
        <v>5</v>
      </c>
      <c r="BL40" s="43">
        <v>34</v>
      </c>
      <c r="BM40" s="43">
        <v>0</v>
      </c>
      <c r="BN40" s="91">
        <v>16</v>
      </c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</row>
    <row r="41" spans="1:241" ht="12" customHeight="1" x14ac:dyDescent="0.2">
      <c r="A41" s="94">
        <v>0.16666666666666666</v>
      </c>
      <c r="B41" s="95">
        <v>0.20833333333333301</v>
      </c>
      <c r="C41" s="139">
        <v>5</v>
      </c>
      <c r="D41" s="78">
        <v>61</v>
      </c>
      <c r="E41" s="78">
        <v>2</v>
      </c>
      <c r="F41" s="78">
        <v>25</v>
      </c>
      <c r="G41" s="69">
        <v>9</v>
      </c>
      <c r="H41" s="69">
        <v>66</v>
      </c>
      <c r="I41" s="69">
        <v>4</v>
      </c>
      <c r="J41" s="69">
        <v>23</v>
      </c>
      <c r="K41" s="83">
        <v>18</v>
      </c>
      <c r="L41" s="83">
        <v>115</v>
      </c>
      <c r="M41" s="83">
        <v>6</v>
      </c>
      <c r="N41" s="83">
        <v>14</v>
      </c>
      <c r="O41" s="92">
        <v>23</v>
      </c>
      <c r="P41" s="92">
        <v>145</v>
      </c>
      <c r="Q41" s="92">
        <v>1</v>
      </c>
      <c r="R41" s="92">
        <v>13</v>
      </c>
      <c r="S41" s="88">
        <v>5</v>
      </c>
      <c r="T41" s="78">
        <v>46</v>
      </c>
      <c r="U41" s="78">
        <v>2</v>
      </c>
      <c r="V41" s="78">
        <v>21</v>
      </c>
      <c r="W41" s="69">
        <v>10</v>
      </c>
      <c r="X41" s="69">
        <v>62</v>
      </c>
      <c r="Y41" s="69">
        <v>5</v>
      </c>
      <c r="Z41" s="69">
        <v>19</v>
      </c>
      <c r="AA41" s="83">
        <v>14</v>
      </c>
      <c r="AB41" s="83">
        <v>97</v>
      </c>
      <c r="AC41" s="83">
        <v>7</v>
      </c>
      <c r="AD41" s="83">
        <v>12</v>
      </c>
      <c r="AE41" s="92">
        <v>22</v>
      </c>
      <c r="AF41" s="92">
        <v>128</v>
      </c>
      <c r="AG41" s="92">
        <v>1</v>
      </c>
      <c r="AH41" s="92">
        <v>14</v>
      </c>
      <c r="AI41" s="88">
        <v>3</v>
      </c>
      <c r="AJ41" s="78">
        <v>35</v>
      </c>
      <c r="AK41" s="78">
        <v>0</v>
      </c>
      <c r="AL41" s="78">
        <v>6</v>
      </c>
      <c r="AM41" s="69">
        <v>1</v>
      </c>
      <c r="AN41" s="69">
        <v>22</v>
      </c>
      <c r="AO41" s="69">
        <v>3</v>
      </c>
      <c r="AP41" s="69">
        <v>8</v>
      </c>
      <c r="AQ41" s="83">
        <v>7</v>
      </c>
      <c r="AR41" s="83">
        <v>36</v>
      </c>
      <c r="AS41" s="83">
        <v>1</v>
      </c>
      <c r="AT41" s="83">
        <v>4</v>
      </c>
      <c r="AU41" s="92">
        <v>3</v>
      </c>
      <c r="AV41" s="92">
        <v>45</v>
      </c>
      <c r="AW41" s="92">
        <v>1</v>
      </c>
      <c r="AX41" s="92">
        <v>2</v>
      </c>
      <c r="AY41" s="88">
        <v>4</v>
      </c>
      <c r="AZ41" s="78">
        <v>32</v>
      </c>
      <c r="BA41" s="78">
        <v>1</v>
      </c>
      <c r="BB41" s="78">
        <v>21</v>
      </c>
      <c r="BC41" s="69">
        <v>4</v>
      </c>
      <c r="BD41" s="69">
        <v>41</v>
      </c>
      <c r="BE41" s="69">
        <v>3</v>
      </c>
      <c r="BF41" s="69">
        <v>13</v>
      </c>
      <c r="BG41" s="83">
        <v>4</v>
      </c>
      <c r="BH41" s="83">
        <v>64</v>
      </c>
      <c r="BI41" s="83">
        <v>0</v>
      </c>
      <c r="BJ41" s="83">
        <v>18</v>
      </c>
      <c r="BK41" s="92">
        <v>5</v>
      </c>
      <c r="BL41" s="92">
        <v>54</v>
      </c>
      <c r="BM41" s="92">
        <v>6</v>
      </c>
      <c r="BN41" s="93">
        <v>23</v>
      </c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</row>
    <row r="42" spans="1:241" ht="12" customHeight="1" x14ac:dyDescent="0.2">
      <c r="A42" s="73">
        <v>0.20833333333333334</v>
      </c>
      <c r="B42" s="74">
        <v>0.25</v>
      </c>
      <c r="C42" s="56">
        <v>34</v>
      </c>
      <c r="D42" s="27">
        <v>183</v>
      </c>
      <c r="E42" s="27">
        <v>2</v>
      </c>
      <c r="F42" s="27">
        <v>19</v>
      </c>
      <c r="G42" s="27">
        <v>87</v>
      </c>
      <c r="H42" s="27">
        <v>275</v>
      </c>
      <c r="I42" s="27">
        <v>22</v>
      </c>
      <c r="J42" s="27">
        <v>24</v>
      </c>
      <c r="K42" s="27">
        <v>110</v>
      </c>
      <c r="L42" s="27">
        <v>387</v>
      </c>
      <c r="M42" s="27">
        <v>4</v>
      </c>
      <c r="N42" s="89">
        <v>22</v>
      </c>
      <c r="O42" s="43">
        <v>102</v>
      </c>
      <c r="P42" s="43">
        <v>461</v>
      </c>
      <c r="Q42" s="43">
        <v>2</v>
      </c>
      <c r="R42" s="43">
        <v>44</v>
      </c>
      <c r="S42" s="60">
        <v>34</v>
      </c>
      <c r="T42" s="27">
        <v>174</v>
      </c>
      <c r="U42" s="27">
        <v>11</v>
      </c>
      <c r="V42" s="27">
        <v>18</v>
      </c>
      <c r="W42" s="27">
        <v>84</v>
      </c>
      <c r="X42" s="27">
        <v>246</v>
      </c>
      <c r="Y42" s="27">
        <v>22</v>
      </c>
      <c r="Z42" s="27">
        <v>32</v>
      </c>
      <c r="AA42" s="27">
        <v>109</v>
      </c>
      <c r="AB42" s="27">
        <v>362</v>
      </c>
      <c r="AC42" s="27">
        <v>4</v>
      </c>
      <c r="AD42" s="89">
        <v>27</v>
      </c>
      <c r="AE42" s="43">
        <v>106</v>
      </c>
      <c r="AF42" s="43">
        <v>438</v>
      </c>
      <c r="AG42" s="43">
        <v>5</v>
      </c>
      <c r="AH42" s="43">
        <v>40</v>
      </c>
      <c r="AI42" s="60">
        <v>7</v>
      </c>
      <c r="AJ42" s="27">
        <v>57</v>
      </c>
      <c r="AK42" s="27">
        <v>1</v>
      </c>
      <c r="AL42" s="27">
        <v>8</v>
      </c>
      <c r="AM42" s="27">
        <v>13</v>
      </c>
      <c r="AN42" s="27">
        <v>91</v>
      </c>
      <c r="AO42" s="27">
        <v>1</v>
      </c>
      <c r="AP42" s="27">
        <v>3</v>
      </c>
      <c r="AQ42" s="27">
        <v>15</v>
      </c>
      <c r="AR42" s="27">
        <v>98</v>
      </c>
      <c r="AS42" s="27">
        <v>6</v>
      </c>
      <c r="AT42" s="89">
        <v>4</v>
      </c>
      <c r="AU42" s="43">
        <v>11</v>
      </c>
      <c r="AV42" s="43">
        <v>143</v>
      </c>
      <c r="AW42" s="43">
        <v>3</v>
      </c>
      <c r="AX42" s="43">
        <v>14</v>
      </c>
      <c r="AY42" s="60">
        <v>14</v>
      </c>
      <c r="AZ42" s="27">
        <v>58</v>
      </c>
      <c r="BA42" s="27">
        <v>5</v>
      </c>
      <c r="BB42" s="27">
        <v>30</v>
      </c>
      <c r="BC42" s="27">
        <v>17</v>
      </c>
      <c r="BD42" s="27">
        <v>98</v>
      </c>
      <c r="BE42" s="27">
        <v>15</v>
      </c>
      <c r="BF42" s="27">
        <v>33</v>
      </c>
      <c r="BG42" s="27">
        <v>19</v>
      </c>
      <c r="BH42" s="27">
        <v>123</v>
      </c>
      <c r="BI42" s="27">
        <v>10</v>
      </c>
      <c r="BJ42" s="89">
        <v>37</v>
      </c>
      <c r="BK42" s="43">
        <v>23</v>
      </c>
      <c r="BL42" s="43">
        <v>182</v>
      </c>
      <c r="BM42" s="43">
        <v>27</v>
      </c>
      <c r="BN42" s="91">
        <v>31</v>
      </c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</row>
    <row r="43" spans="1:241" ht="12" customHeight="1" x14ac:dyDescent="0.2">
      <c r="A43" s="94">
        <v>0.25</v>
      </c>
      <c r="B43" s="95">
        <v>0.29166666666666602</v>
      </c>
      <c r="C43" s="139">
        <v>129</v>
      </c>
      <c r="D43" s="78">
        <v>590</v>
      </c>
      <c r="E43" s="78">
        <v>3</v>
      </c>
      <c r="F43" s="78">
        <v>27</v>
      </c>
      <c r="G43" s="69">
        <v>166</v>
      </c>
      <c r="H43" s="69">
        <v>576</v>
      </c>
      <c r="I43" s="69">
        <v>1</v>
      </c>
      <c r="J43" s="69">
        <v>32</v>
      </c>
      <c r="K43" s="83">
        <v>221</v>
      </c>
      <c r="L43" s="83">
        <v>640</v>
      </c>
      <c r="M43" s="83">
        <v>2</v>
      </c>
      <c r="N43" s="83">
        <v>33</v>
      </c>
      <c r="O43" s="92">
        <v>213</v>
      </c>
      <c r="P43" s="92">
        <v>620</v>
      </c>
      <c r="Q43" s="92">
        <v>1</v>
      </c>
      <c r="R43" s="92">
        <v>47</v>
      </c>
      <c r="S43" s="88">
        <v>124</v>
      </c>
      <c r="T43" s="78">
        <v>561</v>
      </c>
      <c r="U43" s="78">
        <v>7</v>
      </c>
      <c r="V43" s="78">
        <v>24</v>
      </c>
      <c r="W43" s="69">
        <v>145</v>
      </c>
      <c r="X43" s="69">
        <v>504</v>
      </c>
      <c r="Y43" s="69">
        <v>3</v>
      </c>
      <c r="Z43" s="69">
        <v>28</v>
      </c>
      <c r="AA43" s="83">
        <v>211</v>
      </c>
      <c r="AB43" s="83">
        <v>579</v>
      </c>
      <c r="AC43" s="83">
        <v>2</v>
      </c>
      <c r="AD43" s="83">
        <v>35</v>
      </c>
      <c r="AE43" s="92">
        <v>196</v>
      </c>
      <c r="AF43" s="92">
        <v>538</v>
      </c>
      <c r="AG43" s="92">
        <v>5</v>
      </c>
      <c r="AH43" s="92">
        <v>36</v>
      </c>
      <c r="AI43" s="88">
        <v>25</v>
      </c>
      <c r="AJ43" s="78">
        <v>135</v>
      </c>
      <c r="AK43" s="78">
        <v>4</v>
      </c>
      <c r="AL43" s="78">
        <v>10</v>
      </c>
      <c r="AM43" s="69">
        <v>49</v>
      </c>
      <c r="AN43" s="69">
        <v>234</v>
      </c>
      <c r="AO43" s="69">
        <v>5</v>
      </c>
      <c r="AP43" s="69">
        <v>16</v>
      </c>
      <c r="AQ43" s="83">
        <v>47</v>
      </c>
      <c r="AR43" s="83">
        <v>258</v>
      </c>
      <c r="AS43" s="83">
        <v>3</v>
      </c>
      <c r="AT43" s="83">
        <v>12</v>
      </c>
      <c r="AU43" s="92">
        <v>57</v>
      </c>
      <c r="AV43" s="92">
        <v>364</v>
      </c>
      <c r="AW43" s="92">
        <v>2</v>
      </c>
      <c r="AX43" s="92">
        <v>24</v>
      </c>
      <c r="AY43" s="88">
        <v>58</v>
      </c>
      <c r="AZ43" s="78">
        <v>224</v>
      </c>
      <c r="BA43" s="78">
        <v>5</v>
      </c>
      <c r="BB43" s="78">
        <v>34</v>
      </c>
      <c r="BC43" s="69">
        <v>52</v>
      </c>
      <c r="BD43" s="69">
        <v>308</v>
      </c>
      <c r="BE43" s="69">
        <v>8</v>
      </c>
      <c r="BF43" s="69">
        <v>47</v>
      </c>
      <c r="BG43" s="83">
        <v>68</v>
      </c>
      <c r="BH43" s="83">
        <v>377</v>
      </c>
      <c r="BI43" s="83">
        <v>6</v>
      </c>
      <c r="BJ43" s="83">
        <v>47</v>
      </c>
      <c r="BK43" s="92">
        <v>54</v>
      </c>
      <c r="BL43" s="92">
        <v>354</v>
      </c>
      <c r="BM43" s="92">
        <v>6</v>
      </c>
      <c r="BN43" s="93">
        <v>40</v>
      </c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</row>
    <row r="44" spans="1:241" ht="12" customHeight="1" x14ac:dyDescent="0.2">
      <c r="A44" s="73">
        <v>0.29166666666666669</v>
      </c>
      <c r="B44" s="74">
        <v>0.33333333333333298</v>
      </c>
      <c r="C44" s="56">
        <v>203</v>
      </c>
      <c r="D44" s="27">
        <v>614</v>
      </c>
      <c r="E44" s="27">
        <v>1</v>
      </c>
      <c r="F44" s="27">
        <v>48</v>
      </c>
      <c r="G44" s="27">
        <v>265</v>
      </c>
      <c r="H44" s="27">
        <v>674</v>
      </c>
      <c r="I44" s="27">
        <v>3</v>
      </c>
      <c r="J44" s="27">
        <v>36</v>
      </c>
      <c r="K44" s="27">
        <v>217</v>
      </c>
      <c r="L44" s="27">
        <v>635</v>
      </c>
      <c r="M44" s="27">
        <v>2</v>
      </c>
      <c r="N44" s="89">
        <v>36</v>
      </c>
      <c r="O44" s="43">
        <v>256</v>
      </c>
      <c r="P44" s="43">
        <v>534</v>
      </c>
      <c r="Q44" s="43">
        <v>2</v>
      </c>
      <c r="R44" s="43">
        <v>46</v>
      </c>
      <c r="S44" s="60">
        <v>185</v>
      </c>
      <c r="T44" s="27">
        <v>534</v>
      </c>
      <c r="U44" s="27">
        <v>4</v>
      </c>
      <c r="V44" s="27">
        <v>38</v>
      </c>
      <c r="W44" s="27">
        <v>242</v>
      </c>
      <c r="X44" s="27">
        <v>626</v>
      </c>
      <c r="Y44" s="27">
        <v>1</v>
      </c>
      <c r="Z44" s="27">
        <v>32</v>
      </c>
      <c r="AA44" s="27">
        <v>197</v>
      </c>
      <c r="AB44" s="27">
        <v>527</v>
      </c>
      <c r="AC44" s="27">
        <v>2</v>
      </c>
      <c r="AD44" s="89">
        <v>36</v>
      </c>
      <c r="AE44" s="43">
        <v>250</v>
      </c>
      <c r="AF44" s="43">
        <v>502</v>
      </c>
      <c r="AG44" s="43">
        <v>2</v>
      </c>
      <c r="AH44" s="43">
        <v>44</v>
      </c>
      <c r="AI44" s="60">
        <v>54</v>
      </c>
      <c r="AJ44" s="27">
        <v>392</v>
      </c>
      <c r="AK44" s="27">
        <v>5</v>
      </c>
      <c r="AL44" s="27">
        <v>20</v>
      </c>
      <c r="AM44" s="27">
        <v>61</v>
      </c>
      <c r="AN44" s="27">
        <v>383</v>
      </c>
      <c r="AO44" s="27">
        <v>3</v>
      </c>
      <c r="AP44" s="27">
        <v>16</v>
      </c>
      <c r="AQ44" s="27">
        <v>51</v>
      </c>
      <c r="AR44" s="27">
        <v>478</v>
      </c>
      <c r="AS44" s="27">
        <v>2</v>
      </c>
      <c r="AT44" s="89">
        <v>22</v>
      </c>
      <c r="AU44" s="43">
        <v>51</v>
      </c>
      <c r="AV44" s="43">
        <v>380</v>
      </c>
      <c r="AW44" s="43">
        <v>3</v>
      </c>
      <c r="AX44" s="43">
        <v>23</v>
      </c>
      <c r="AY44" s="60">
        <v>33</v>
      </c>
      <c r="AZ44" s="27">
        <v>287</v>
      </c>
      <c r="BA44" s="27">
        <v>9</v>
      </c>
      <c r="BB44" s="27">
        <v>54</v>
      </c>
      <c r="BC44" s="27">
        <v>61</v>
      </c>
      <c r="BD44" s="27">
        <v>401</v>
      </c>
      <c r="BE44" s="27">
        <v>2</v>
      </c>
      <c r="BF44" s="27">
        <v>47</v>
      </c>
      <c r="BG44" s="27">
        <v>53</v>
      </c>
      <c r="BH44" s="27">
        <v>284</v>
      </c>
      <c r="BI44" s="27">
        <v>7</v>
      </c>
      <c r="BJ44" s="89">
        <v>58</v>
      </c>
      <c r="BK44" s="43">
        <v>61</v>
      </c>
      <c r="BL44" s="43">
        <v>332</v>
      </c>
      <c r="BM44" s="43">
        <v>6</v>
      </c>
      <c r="BN44" s="91">
        <v>44</v>
      </c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</row>
    <row r="45" spans="1:241" ht="12" customHeight="1" x14ac:dyDescent="0.2">
      <c r="A45" s="94">
        <v>0.33333333333333331</v>
      </c>
      <c r="B45" s="95">
        <v>0.375</v>
      </c>
      <c r="C45" s="139">
        <v>158</v>
      </c>
      <c r="D45" s="78">
        <v>500</v>
      </c>
      <c r="E45" s="78">
        <v>3</v>
      </c>
      <c r="F45" s="78">
        <v>51</v>
      </c>
      <c r="G45" s="69">
        <v>145</v>
      </c>
      <c r="H45" s="69">
        <v>616</v>
      </c>
      <c r="I45" s="69">
        <v>0</v>
      </c>
      <c r="J45" s="69">
        <v>55</v>
      </c>
      <c r="K45" s="83">
        <v>142</v>
      </c>
      <c r="L45" s="83">
        <v>631</v>
      </c>
      <c r="M45" s="83">
        <v>2</v>
      </c>
      <c r="N45" s="83">
        <v>62</v>
      </c>
      <c r="O45" s="92">
        <v>115</v>
      </c>
      <c r="P45" s="92">
        <v>530</v>
      </c>
      <c r="Q45" s="92">
        <v>0</v>
      </c>
      <c r="R45" s="92">
        <v>82</v>
      </c>
      <c r="S45" s="88">
        <v>159</v>
      </c>
      <c r="T45" s="78">
        <v>434</v>
      </c>
      <c r="U45" s="78">
        <v>1</v>
      </c>
      <c r="V45" s="78">
        <v>48</v>
      </c>
      <c r="W45" s="69">
        <v>133</v>
      </c>
      <c r="X45" s="69">
        <v>532</v>
      </c>
      <c r="Y45" s="69">
        <v>2</v>
      </c>
      <c r="Z45" s="69">
        <v>53</v>
      </c>
      <c r="AA45" s="83">
        <v>135</v>
      </c>
      <c r="AB45" s="83">
        <v>525</v>
      </c>
      <c r="AC45" s="83">
        <v>3</v>
      </c>
      <c r="AD45" s="83">
        <v>52</v>
      </c>
      <c r="AE45" s="92">
        <v>112</v>
      </c>
      <c r="AF45" s="92">
        <v>416</v>
      </c>
      <c r="AG45" s="92">
        <v>1</v>
      </c>
      <c r="AH45" s="92">
        <v>66</v>
      </c>
      <c r="AI45" s="88">
        <v>42</v>
      </c>
      <c r="AJ45" s="78">
        <v>365</v>
      </c>
      <c r="AK45" s="78">
        <v>5</v>
      </c>
      <c r="AL45" s="78">
        <v>26</v>
      </c>
      <c r="AM45" s="69">
        <v>34</v>
      </c>
      <c r="AN45" s="69">
        <v>381</v>
      </c>
      <c r="AO45" s="69">
        <v>2</v>
      </c>
      <c r="AP45" s="69">
        <v>23</v>
      </c>
      <c r="AQ45" s="83">
        <v>31</v>
      </c>
      <c r="AR45" s="83">
        <v>409</v>
      </c>
      <c r="AS45" s="83">
        <v>2</v>
      </c>
      <c r="AT45" s="83">
        <v>43</v>
      </c>
      <c r="AU45" s="92">
        <v>49</v>
      </c>
      <c r="AV45" s="92">
        <v>416</v>
      </c>
      <c r="AW45" s="92">
        <v>2</v>
      </c>
      <c r="AX45" s="92">
        <v>42</v>
      </c>
      <c r="AY45" s="88">
        <v>33</v>
      </c>
      <c r="AZ45" s="78">
        <v>249</v>
      </c>
      <c r="BA45" s="78">
        <v>1</v>
      </c>
      <c r="BB45" s="78">
        <v>61</v>
      </c>
      <c r="BC45" s="69">
        <v>31</v>
      </c>
      <c r="BD45" s="69">
        <v>256</v>
      </c>
      <c r="BE45" s="69">
        <v>9</v>
      </c>
      <c r="BF45" s="69">
        <v>66</v>
      </c>
      <c r="BG45" s="83">
        <v>47</v>
      </c>
      <c r="BH45" s="83">
        <v>365</v>
      </c>
      <c r="BI45" s="83">
        <v>7</v>
      </c>
      <c r="BJ45" s="83">
        <v>55</v>
      </c>
      <c r="BK45" s="92">
        <v>65</v>
      </c>
      <c r="BL45" s="92">
        <v>358</v>
      </c>
      <c r="BM45" s="92">
        <v>4</v>
      </c>
      <c r="BN45" s="93">
        <v>67</v>
      </c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</row>
    <row r="46" spans="1:241" ht="12" customHeight="1" x14ac:dyDescent="0.2">
      <c r="A46" s="73">
        <v>0.375</v>
      </c>
      <c r="B46" s="74">
        <v>0.41666666666666602</v>
      </c>
      <c r="C46" s="56">
        <v>106</v>
      </c>
      <c r="D46" s="27">
        <v>544</v>
      </c>
      <c r="E46" s="27">
        <v>2</v>
      </c>
      <c r="F46" s="27">
        <v>88</v>
      </c>
      <c r="G46" s="27">
        <v>94</v>
      </c>
      <c r="H46" s="27">
        <v>541</v>
      </c>
      <c r="I46" s="27">
        <v>2</v>
      </c>
      <c r="J46" s="27">
        <v>74</v>
      </c>
      <c r="K46" s="27">
        <v>103</v>
      </c>
      <c r="L46" s="27">
        <v>561</v>
      </c>
      <c r="M46" s="27">
        <v>1</v>
      </c>
      <c r="N46" s="89">
        <v>95</v>
      </c>
      <c r="O46" s="43">
        <v>86</v>
      </c>
      <c r="P46" s="43">
        <v>586</v>
      </c>
      <c r="Q46" s="43">
        <v>0</v>
      </c>
      <c r="R46" s="43">
        <v>87</v>
      </c>
      <c r="S46" s="60">
        <v>109</v>
      </c>
      <c r="T46" s="27">
        <v>441</v>
      </c>
      <c r="U46" s="27">
        <v>1</v>
      </c>
      <c r="V46" s="27">
        <v>85</v>
      </c>
      <c r="W46" s="27">
        <v>86</v>
      </c>
      <c r="X46" s="27">
        <v>424</v>
      </c>
      <c r="Y46" s="27">
        <v>2</v>
      </c>
      <c r="Z46" s="27">
        <v>76</v>
      </c>
      <c r="AA46" s="27">
        <v>91</v>
      </c>
      <c r="AB46" s="27">
        <v>443</v>
      </c>
      <c r="AC46" s="27">
        <v>1</v>
      </c>
      <c r="AD46" s="89">
        <v>80</v>
      </c>
      <c r="AE46" s="43">
        <v>69</v>
      </c>
      <c r="AF46" s="43">
        <v>448</v>
      </c>
      <c r="AG46" s="43">
        <v>1</v>
      </c>
      <c r="AH46" s="43">
        <v>75</v>
      </c>
      <c r="AI46" s="60">
        <v>48</v>
      </c>
      <c r="AJ46" s="27">
        <v>388</v>
      </c>
      <c r="AK46" s="27">
        <v>5</v>
      </c>
      <c r="AL46" s="27">
        <v>42</v>
      </c>
      <c r="AM46" s="27">
        <v>34</v>
      </c>
      <c r="AN46" s="27">
        <v>371</v>
      </c>
      <c r="AO46" s="27">
        <v>1</v>
      </c>
      <c r="AP46" s="27">
        <v>30</v>
      </c>
      <c r="AQ46" s="27">
        <v>41</v>
      </c>
      <c r="AR46" s="27">
        <v>400</v>
      </c>
      <c r="AS46" s="27">
        <v>4</v>
      </c>
      <c r="AT46" s="89">
        <v>39</v>
      </c>
      <c r="AU46" s="43">
        <v>42</v>
      </c>
      <c r="AV46" s="43">
        <v>403</v>
      </c>
      <c r="AW46" s="43">
        <v>0</v>
      </c>
      <c r="AX46" s="43">
        <v>35</v>
      </c>
      <c r="AY46" s="60">
        <v>47</v>
      </c>
      <c r="AZ46" s="27">
        <v>358</v>
      </c>
      <c r="BA46" s="27">
        <v>6</v>
      </c>
      <c r="BB46" s="27">
        <v>58</v>
      </c>
      <c r="BC46" s="27">
        <v>28</v>
      </c>
      <c r="BD46" s="27">
        <v>338</v>
      </c>
      <c r="BE46" s="27">
        <v>5</v>
      </c>
      <c r="BF46" s="27">
        <v>73</v>
      </c>
      <c r="BG46" s="27">
        <v>48</v>
      </c>
      <c r="BH46" s="27">
        <v>342</v>
      </c>
      <c r="BI46" s="27">
        <v>3</v>
      </c>
      <c r="BJ46" s="89">
        <v>59</v>
      </c>
      <c r="BK46" s="43">
        <v>55</v>
      </c>
      <c r="BL46" s="43">
        <v>338</v>
      </c>
      <c r="BM46" s="43">
        <v>4</v>
      </c>
      <c r="BN46" s="91">
        <v>71</v>
      </c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</row>
    <row r="47" spans="1:241" ht="12" customHeight="1" x14ac:dyDescent="0.2">
      <c r="A47" s="94">
        <v>0.41666666666666669</v>
      </c>
      <c r="B47" s="95">
        <v>0.45833333333333298</v>
      </c>
      <c r="C47" s="139">
        <v>77</v>
      </c>
      <c r="D47" s="78">
        <v>536</v>
      </c>
      <c r="E47" s="78">
        <v>1</v>
      </c>
      <c r="F47" s="78">
        <v>71</v>
      </c>
      <c r="G47" s="69">
        <v>88</v>
      </c>
      <c r="H47" s="69">
        <v>530</v>
      </c>
      <c r="I47" s="69">
        <v>0</v>
      </c>
      <c r="J47" s="69">
        <v>98</v>
      </c>
      <c r="K47" s="83">
        <v>84</v>
      </c>
      <c r="L47" s="83">
        <v>448</v>
      </c>
      <c r="M47" s="83">
        <v>1</v>
      </c>
      <c r="N47" s="83">
        <v>88</v>
      </c>
      <c r="O47" s="92">
        <v>83</v>
      </c>
      <c r="P47" s="92">
        <v>511</v>
      </c>
      <c r="Q47" s="92">
        <v>0</v>
      </c>
      <c r="R47" s="92">
        <v>87</v>
      </c>
      <c r="S47" s="88">
        <v>53</v>
      </c>
      <c r="T47" s="78">
        <v>370</v>
      </c>
      <c r="U47" s="78">
        <v>1</v>
      </c>
      <c r="V47" s="78">
        <v>67</v>
      </c>
      <c r="W47" s="69">
        <v>78</v>
      </c>
      <c r="X47" s="69">
        <v>442</v>
      </c>
      <c r="Y47" s="69">
        <v>1</v>
      </c>
      <c r="Z47" s="69">
        <v>97</v>
      </c>
      <c r="AA47" s="83">
        <v>70</v>
      </c>
      <c r="AB47" s="83">
        <v>336</v>
      </c>
      <c r="AC47" s="83">
        <v>2</v>
      </c>
      <c r="AD47" s="83">
        <v>69</v>
      </c>
      <c r="AE47" s="92">
        <v>76</v>
      </c>
      <c r="AF47" s="92">
        <v>481</v>
      </c>
      <c r="AG47" s="92">
        <v>1</v>
      </c>
      <c r="AH47" s="92">
        <v>77</v>
      </c>
      <c r="AI47" s="88">
        <v>50</v>
      </c>
      <c r="AJ47" s="78">
        <v>446</v>
      </c>
      <c r="AK47" s="78">
        <v>2</v>
      </c>
      <c r="AL47" s="78">
        <v>28</v>
      </c>
      <c r="AM47" s="69">
        <v>37</v>
      </c>
      <c r="AN47" s="69">
        <v>344</v>
      </c>
      <c r="AO47" s="69">
        <v>2</v>
      </c>
      <c r="AP47" s="69">
        <v>33</v>
      </c>
      <c r="AQ47" s="83">
        <v>45</v>
      </c>
      <c r="AR47" s="83">
        <v>384</v>
      </c>
      <c r="AS47" s="83">
        <v>1</v>
      </c>
      <c r="AT47" s="83">
        <v>39</v>
      </c>
      <c r="AU47" s="92">
        <v>41</v>
      </c>
      <c r="AV47" s="92">
        <v>279</v>
      </c>
      <c r="AW47" s="92">
        <v>0</v>
      </c>
      <c r="AX47" s="92">
        <v>37</v>
      </c>
      <c r="AY47" s="88">
        <v>60</v>
      </c>
      <c r="AZ47" s="78">
        <v>328</v>
      </c>
      <c r="BA47" s="78">
        <v>4</v>
      </c>
      <c r="BB47" s="78">
        <v>79</v>
      </c>
      <c r="BC47" s="69">
        <v>42</v>
      </c>
      <c r="BD47" s="69">
        <v>400</v>
      </c>
      <c r="BE47" s="69">
        <v>2</v>
      </c>
      <c r="BF47" s="69">
        <v>90</v>
      </c>
      <c r="BG47" s="83">
        <v>65</v>
      </c>
      <c r="BH47" s="83">
        <v>407</v>
      </c>
      <c r="BI47" s="83">
        <v>5</v>
      </c>
      <c r="BJ47" s="83">
        <v>86</v>
      </c>
      <c r="BK47" s="92">
        <v>73</v>
      </c>
      <c r="BL47" s="92">
        <v>448</v>
      </c>
      <c r="BM47" s="92">
        <v>4</v>
      </c>
      <c r="BN47" s="93">
        <v>84</v>
      </c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</row>
    <row r="48" spans="1:241" ht="12" customHeight="1" x14ac:dyDescent="0.2">
      <c r="A48" s="73">
        <v>0.45833333333333331</v>
      </c>
      <c r="B48" s="74">
        <v>0.5</v>
      </c>
      <c r="C48" s="56">
        <v>83</v>
      </c>
      <c r="D48" s="27">
        <v>530</v>
      </c>
      <c r="E48" s="27">
        <v>0</v>
      </c>
      <c r="F48" s="27">
        <v>76</v>
      </c>
      <c r="G48" s="27">
        <v>75</v>
      </c>
      <c r="H48" s="27">
        <v>516</v>
      </c>
      <c r="I48" s="27">
        <v>0</v>
      </c>
      <c r="J48" s="27">
        <v>102</v>
      </c>
      <c r="K48" s="27">
        <v>96</v>
      </c>
      <c r="L48" s="27">
        <v>514</v>
      </c>
      <c r="M48" s="27">
        <v>1</v>
      </c>
      <c r="N48" s="89">
        <v>86</v>
      </c>
      <c r="O48" s="43">
        <v>78</v>
      </c>
      <c r="P48" s="43">
        <v>443</v>
      </c>
      <c r="Q48" s="43">
        <v>1</v>
      </c>
      <c r="R48" s="43">
        <v>85</v>
      </c>
      <c r="S48" s="60">
        <v>55</v>
      </c>
      <c r="T48" s="27">
        <v>414</v>
      </c>
      <c r="U48" s="27">
        <v>0</v>
      </c>
      <c r="V48" s="27">
        <v>70</v>
      </c>
      <c r="W48" s="27">
        <v>60</v>
      </c>
      <c r="X48" s="27">
        <v>424</v>
      </c>
      <c r="Y48" s="27">
        <v>0</v>
      </c>
      <c r="Z48" s="27">
        <v>82</v>
      </c>
      <c r="AA48" s="27">
        <v>70</v>
      </c>
      <c r="AB48" s="27">
        <v>406</v>
      </c>
      <c r="AC48" s="27">
        <v>1</v>
      </c>
      <c r="AD48" s="89">
        <v>91</v>
      </c>
      <c r="AE48" s="43">
        <v>58</v>
      </c>
      <c r="AF48" s="43">
        <v>341</v>
      </c>
      <c r="AG48" s="43">
        <v>4</v>
      </c>
      <c r="AH48" s="43">
        <v>76</v>
      </c>
      <c r="AI48" s="60">
        <v>55</v>
      </c>
      <c r="AJ48" s="27">
        <v>365</v>
      </c>
      <c r="AK48" s="27">
        <v>1</v>
      </c>
      <c r="AL48" s="27">
        <v>29</v>
      </c>
      <c r="AM48" s="27">
        <v>43</v>
      </c>
      <c r="AN48" s="27">
        <v>329</v>
      </c>
      <c r="AO48" s="27">
        <v>2</v>
      </c>
      <c r="AP48" s="27">
        <v>42</v>
      </c>
      <c r="AQ48" s="27">
        <v>62</v>
      </c>
      <c r="AR48" s="27">
        <v>369</v>
      </c>
      <c r="AS48" s="27">
        <v>3</v>
      </c>
      <c r="AT48" s="89">
        <v>28</v>
      </c>
      <c r="AU48" s="43">
        <v>64</v>
      </c>
      <c r="AV48" s="43">
        <v>372</v>
      </c>
      <c r="AW48" s="43">
        <v>1</v>
      </c>
      <c r="AX48" s="43">
        <v>33</v>
      </c>
      <c r="AY48" s="60">
        <v>52</v>
      </c>
      <c r="AZ48" s="27">
        <v>358</v>
      </c>
      <c r="BA48" s="27">
        <v>8</v>
      </c>
      <c r="BB48" s="27">
        <v>94</v>
      </c>
      <c r="BC48" s="27">
        <v>81</v>
      </c>
      <c r="BD48" s="27">
        <v>451</v>
      </c>
      <c r="BE48" s="27">
        <v>3</v>
      </c>
      <c r="BF48" s="27">
        <v>83</v>
      </c>
      <c r="BG48" s="27">
        <v>61</v>
      </c>
      <c r="BH48" s="27">
        <v>336</v>
      </c>
      <c r="BI48" s="27">
        <v>4</v>
      </c>
      <c r="BJ48" s="89">
        <v>79</v>
      </c>
      <c r="BK48" s="43">
        <v>70</v>
      </c>
      <c r="BL48" s="43">
        <v>353</v>
      </c>
      <c r="BM48" s="43">
        <v>3</v>
      </c>
      <c r="BN48" s="91">
        <v>74</v>
      </c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</row>
    <row r="49" spans="1:241" ht="12" customHeight="1" x14ac:dyDescent="0.2">
      <c r="A49" s="94">
        <v>0.5</v>
      </c>
      <c r="B49" s="95">
        <v>0.54166666666666663</v>
      </c>
      <c r="C49" s="139">
        <v>83</v>
      </c>
      <c r="D49" s="78">
        <v>502</v>
      </c>
      <c r="E49" s="78">
        <v>0</v>
      </c>
      <c r="F49" s="78">
        <v>91</v>
      </c>
      <c r="G49" s="69">
        <v>68</v>
      </c>
      <c r="H49" s="69">
        <v>472</v>
      </c>
      <c r="I49" s="69">
        <v>2</v>
      </c>
      <c r="J49" s="69">
        <v>66</v>
      </c>
      <c r="K49" s="83">
        <v>80</v>
      </c>
      <c r="L49" s="83">
        <v>456</v>
      </c>
      <c r="M49" s="83">
        <v>4</v>
      </c>
      <c r="N49" s="83">
        <v>80</v>
      </c>
      <c r="O49" s="92">
        <v>77</v>
      </c>
      <c r="P49" s="92">
        <v>476</v>
      </c>
      <c r="Q49" s="92">
        <v>1</v>
      </c>
      <c r="R49" s="92">
        <v>75</v>
      </c>
      <c r="S49" s="88">
        <v>62</v>
      </c>
      <c r="T49" s="78">
        <v>422</v>
      </c>
      <c r="U49" s="78">
        <v>0</v>
      </c>
      <c r="V49" s="78">
        <v>81</v>
      </c>
      <c r="W49" s="69">
        <v>51</v>
      </c>
      <c r="X49" s="69">
        <v>351</v>
      </c>
      <c r="Y49" s="69">
        <v>2</v>
      </c>
      <c r="Z49" s="69">
        <v>57</v>
      </c>
      <c r="AA49" s="83">
        <v>60</v>
      </c>
      <c r="AB49" s="83">
        <v>379</v>
      </c>
      <c r="AC49" s="83">
        <v>4</v>
      </c>
      <c r="AD49" s="83">
        <v>67</v>
      </c>
      <c r="AE49" s="92">
        <v>57</v>
      </c>
      <c r="AF49" s="92">
        <v>374</v>
      </c>
      <c r="AG49" s="92">
        <v>2</v>
      </c>
      <c r="AH49" s="92">
        <v>64</v>
      </c>
      <c r="AI49" s="88">
        <v>64</v>
      </c>
      <c r="AJ49" s="78">
        <v>348</v>
      </c>
      <c r="AK49" s="78">
        <v>1</v>
      </c>
      <c r="AL49" s="78">
        <v>36</v>
      </c>
      <c r="AM49" s="69">
        <v>52</v>
      </c>
      <c r="AN49" s="69">
        <v>417</v>
      </c>
      <c r="AO49" s="69">
        <v>5</v>
      </c>
      <c r="AP49" s="69">
        <v>34</v>
      </c>
      <c r="AQ49" s="83">
        <v>52</v>
      </c>
      <c r="AR49" s="83">
        <v>365</v>
      </c>
      <c r="AS49" s="83">
        <v>4</v>
      </c>
      <c r="AT49" s="83">
        <v>27</v>
      </c>
      <c r="AU49" s="92">
        <v>55</v>
      </c>
      <c r="AV49" s="92">
        <v>339</v>
      </c>
      <c r="AW49" s="92">
        <v>2</v>
      </c>
      <c r="AX49" s="92">
        <v>30</v>
      </c>
      <c r="AY49" s="88">
        <v>65</v>
      </c>
      <c r="AZ49" s="78">
        <v>467</v>
      </c>
      <c r="BA49" s="78">
        <v>3</v>
      </c>
      <c r="BB49" s="78">
        <v>85</v>
      </c>
      <c r="BC49" s="69">
        <v>63</v>
      </c>
      <c r="BD49" s="69">
        <v>414</v>
      </c>
      <c r="BE49" s="69">
        <v>6</v>
      </c>
      <c r="BF49" s="69">
        <v>74</v>
      </c>
      <c r="BG49" s="83">
        <v>71</v>
      </c>
      <c r="BH49" s="83">
        <v>436</v>
      </c>
      <c r="BI49" s="83">
        <v>7</v>
      </c>
      <c r="BJ49" s="83">
        <v>75</v>
      </c>
      <c r="BK49" s="92">
        <v>62</v>
      </c>
      <c r="BL49" s="92">
        <v>403</v>
      </c>
      <c r="BM49" s="92">
        <v>2</v>
      </c>
      <c r="BN49" s="93">
        <v>67</v>
      </c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</row>
    <row r="50" spans="1:241" ht="12" customHeight="1" x14ac:dyDescent="0.2">
      <c r="A50" s="73">
        <v>0.54166666666666663</v>
      </c>
      <c r="B50" s="74">
        <v>0.58333333333333337</v>
      </c>
      <c r="C50" s="56">
        <v>66</v>
      </c>
      <c r="D50" s="27">
        <v>489</v>
      </c>
      <c r="E50" s="27">
        <v>0</v>
      </c>
      <c r="F50" s="27">
        <v>53</v>
      </c>
      <c r="G50" s="27">
        <v>96</v>
      </c>
      <c r="H50" s="27">
        <v>499</v>
      </c>
      <c r="I50" s="27">
        <v>4</v>
      </c>
      <c r="J50" s="27">
        <v>59</v>
      </c>
      <c r="K50" s="27">
        <v>100</v>
      </c>
      <c r="L50" s="27">
        <v>505</v>
      </c>
      <c r="M50" s="27">
        <v>2</v>
      </c>
      <c r="N50" s="89">
        <v>70</v>
      </c>
      <c r="O50" s="43">
        <v>85</v>
      </c>
      <c r="P50" s="43">
        <v>493</v>
      </c>
      <c r="Q50" s="43">
        <v>0</v>
      </c>
      <c r="R50" s="43">
        <v>87</v>
      </c>
      <c r="S50" s="60">
        <v>60</v>
      </c>
      <c r="T50" s="27">
        <v>386</v>
      </c>
      <c r="U50" s="27">
        <v>1</v>
      </c>
      <c r="V50" s="27">
        <v>51</v>
      </c>
      <c r="W50" s="27">
        <v>80</v>
      </c>
      <c r="X50" s="27">
        <v>411</v>
      </c>
      <c r="Y50" s="27">
        <v>5</v>
      </c>
      <c r="Z50" s="27">
        <v>53</v>
      </c>
      <c r="AA50" s="27">
        <v>88</v>
      </c>
      <c r="AB50" s="27">
        <v>386</v>
      </c>
      <c r="AC50" s="27">
        <v>2</v>
      </c>
      <c r="AD50" s="89">
        <v>58</v>
      </c>
      <c r="AE50" s="43">
        <v>65</v>
      </c>
      <c r="AF50" s="43">
        <v>401</v>
      </c>
      <c r="AG50" s="43">
        <v>0</v>
      </c>
      <c r="AH50" s="43">
        <v>82</v>
      </c>
      <c r="AI50" s="60">
        <v>48</v>
      </c>
      <c r="AJ50" s="27">
        <v>405</v>
      </c>
      <c r="AK50" s="27">
        <v>2</v>
      </c>
      <c r="AL50" s="27">
        <v>23</v>
      </c>
      <c r="AM50" s="27">
        <v>44</v>
      </c>
      <c r="AN50" s="27">
        <v>372</v>
      </c>
      <c r="AO50" s="27">
        <v>0</v>
      </c>
      <c r="AP50" s="27">
        <v>28</v>
      </c>
      <c r="AQ50" s="27">
        <v>45</v>
      </c>
      <c r="AR50" s="27">
        <v>391</v>
      </c>
      <c r="AS50" s="27">
        <v>3</v>
      </c>
      <c r="AT50" s="89">
        <v>33</v>
      </c>
      <c r="AU50" s="43">
        <v>50</v>
      </c>
      <c r="AV50" s="43">
        <v>353</v>
      </c>
      <c r="AW50" s="43">
        <v>2</v>
      </c>
      <c r="AX50" s="43">
        <v>40</v>
      </c>
      <c r="AY50" s="60">
        <v>71</v>
      </c>
      <c r="AZ50" s="27">
        <v>375</v>
      </c>
      <c r="BA50" s="27">
        <v>4</v>
      </c>
      <c r="BB50" s="27">
        <v>56</v>
      </c>
      <c r="BC50" s="27">
        <v>74</v>
      </c>
      <c r="BD50" s="27">
        <v>426</v>
      </c>
      <c r="BE50" s="27">
        <v>6</v>
      </c>
      <c r="BF50" s="27">
        <v>60</v>
      </c>
      <c r="BG50" s="27">
        <v>67</v>
      </c>
      <c r="BH50" s="27">
        <v>397</v>
      </c>
      <c r="BI50" s="27">
        <v>6</v>
      </c>
      <c r="BJ50" s="89">
        <v>87</v>
      </c>
      <c r="BK50" s="43">
        <v>82</v>
      </c>
      <c r="BL50" s="43">
        <v>557</v>
      </c>
      <c r="BM50" s="43">
        <v>4</v>
      </c>
      <c r="BN50" s="91">
        <v>74</v>
      </c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</row>
    <row r="51" spans="1:241" ht="12" customHeight="1" x14ac:dyDescent="0.2">
      <c r="A51" s="94">
        <v>0.58333333333333337</v>
      </c>
      <c r="B51" s="95">
        <v>0.625</v>
      </c>
      <c r="C51" s="139">
        <v>76</v>
      </c>
      <c r="D51" s="78">
        <v>442</v>
      </c>
      <c r="E51" s="78">
        <v>4</v>
      </c>
      <c r="F51" s="78">
        <v>78</v>
      </c>
      <c r="G51" s="69">
        <v>77</v>
      </c>
      <c r="H51" s="69">
        <v>475</v>
      </c>
      <c r="I51" s="69">
        <v>2</v>
      </c>
      <c r="J51" s="69">
        <v>92</v>
      </c>
      <c r="K51" s="83">
        <v>77</v>
      </c>
      <c r="L51" s="83">
        <v>453</v>
      </c>
      <c r="M51" s="83">
        <v>2</v>
      </c>
      <c r="N51" s="83">
        <v>56</v>
      </c>
      <c r="O51" s="92">
        <v>55</v>
      </c>
      <c r="P51" s="92">
        <v>429</v>
      </c>
      <c r="Q51" s="92">
        <v>0</v>
      </c>
      <c r="R51" s="92">
        <v>52</v>
      </c>
      <c r="S51" s="88">
        <v>58</v>
      </c>
      <c r="T51" s="78">
        <v>329</v>
      </c>
      <c r="U51" s="78">
        <v>7</v>
      </c>
      <c r="V51" s="78">
        <v>62</v>
      </c>
      <c r="W51" s="69">
        <v>64</v>
      </c>
      <c r="X51" s="69">
        <v>393</v>
      </c>
      <c r="Y51" s="69">
        <v>3</v>
      </c>
      <c r="Z51" s="69">
        <v>78</v>
      </c>
      <c r="AA51" s="83">
        <v>68</v>
      </c>
      <c r="AB51" s="83">
        <v>355</v>
      </c>
      <c r="AC51" s="83">
        <v>2</v>
      </c>
      <c r="AD51" s="83">
        <v>45</v>
      </c>
      <c r="AE51" s="92">
        <v>47</v>
      </c>
      <c r="AF51" s="92">
        <v>321</v>
      </c>
      <c r="AG51" s="92">
        <v>2</v>
      </c>
      <c r="AH51" s="92">
        <v>45</v>
      </c>
      <c r="AI51" s="88">
        <v>68</v>
      </c>
      <c r="AJ51" s="78">
        <v>415</v>
      </c>
      <c r="AK51" s="78">
        <v>3</v>
      </c>
      <c r="AL51" s="78">
        <v>41</v>
      </c>
      <c r="AM51" s="69">
        <v>51</v>
      </c>
      <c r="AN51" s="69">
        <v>353</v>
      </c>
      <c r="AO51" s="69">
        <v>4</v>
      </c>
      <c r="AP51" s="69">
        <v>36</v>
      </c>
      <c r="AQ51" s="83">
        <v>60</v>
      </c>
      <c r="AR51" s="83">
        <v>385</v>
      </c>
      <c r="AS51" s="83">
        <v>4</v>
      </c>
      <c r="AT51" s="83">
        <v>36</v>
      </c>
      <c r="AU51" s="92">
        <v>51</v>
      </c>
      <c r="AV51" s="92">
        <v>342</v>
      </c>
      <c r="AW51" s="92">
        <v>2</v>
      </c>
      <c r="AX51" s="92">
        <v>27</v>
      </c>
      <c r="AY51" s="88">
        <v>69</v>
      </c>
      <c r="AZ51" s="78">
        <v>368</v>
      </c>
      <c r="BA51" s="78">
        <v>0</v>
      </c>
      <c r="BB51" s="78">
        <v>62</v>
      </c>
      <c r="BC51" s="69">
        <v>92</v>
      </c>
      <c r="BD51" s="69">
        <v>508</v>
      </c>
      <c r="BE51" s="69">
        <v>6</v>
      </c>
      <c r="BF51" s="69">
        <v>90</v>
      </c>
      <c r="BG51" s="83">
        <v>88</v>
      </c>
      <c r="BH51" s="83">
        <v>488</v>
      </c>
      <c r="BI51" s="83">
        <v>6</v>
      </c>
      <c r="BJ51" s="83">
        <v>76</v>
      </c>
      <c r="BK51" s="92">
        <v>92</v>
      </c>
      <c r="BL51" s="92">
        <v>421</v>
      </c>
      <c r="BM51" s="92">
        <v>3</v>
      </c>
      <c r="BN51" s="93">
        <v>75</v>
      </c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</row>
    <row r="52" spans="1:241" ht="12" customHeight="1" x14ac:dyDescent="0.2">
      <c r="A52" s="73">
        <v>0.625</v>
      </c>
      <c r="B52" s="74">
        <v>0.66666666666666663</v>
      </c>
      <c r="C52" s="56">
        <v>70</v>
      </c>
      <c r="D52" s="27">
        <v>476</v>
      </c>
      <c r="E52" s="27">
        <v>12</v>
      </c>
      <c r="F52" s="27">
        <v>81</v>
      </c>
      <c r="G52" s="27">
        <v>79</v>
      </c>
      <c r="H52" s="27">
        <v>452</v>
      </c>
      <c r="I52" s="27">
        <v>3</v>
      </c>
      <c r="J52" s="27">
        <v>77</v>
      </c>
      <c r="K52" s="27">
        <v>74</v>
      </c>
      <c r="L52" s="27">
        <v>463</v>
      </c>
      <c r="M52" s="27">
        <v>3</v>
      </c>
      <c r="N52" s="89">
        <v>57</v>
      </c>
      <c r="O52" s="43">
        <v>81</v>
      </c>
      <c r="P52" s="43">
        <v>448</v>
      </c>
      <c r="Q52" s="43">
        <v>4</v>
      </c>
      <c r="R52" s="43">
        <v>71</v>
      </c>
      <c r="S52" s="60">
        <v>52</v>
      </c>
      <c r="T52" s="27">
        <v>381</v>
      </c>
      <c r="U52" s="27">
        <v>12</v>
      </c>
      <c r="V52" s="27">
        <v>62</v>
      </c>
      <c r="W52" s="27">
        <v>66</v>
      </c>
      <c r="X52" s="27">
        <v>326</v>
      </c>
      <c r="Y52" s="27">
        <v>6</v>
      </c>
      <c r="Z52" s="27">
        <v>59</v>
      </c>
      <c r="AA52" s="27">
        <v>56</v>
      </c>
      <c r="AB52" s="27">
        <v>358</v>
      </c>
      <c r="AC52" s="27">
        <v>3</v>
      </c>
      <c r="AD52" s="89">
        <v>56</v>
      </c>
      <c r="AE52" s="43">
        <v>55</v>
      </c>
      <c r="AF52" s="43">
        <v>342</v>
      </c>
      <c r="AG52" s="43">
        <v>2</v>
      </c>
      <c r="AH52" s="43">
        <v>46</v>
      </c>
      <c r="AI52" s="60">
        <v>62</v>
      </c>
      <c r="AJ52" s="27">
        <v>363</v>
      </c>
      <c r="AK52" s="27">
        <v>1</v>
      </c>
      <c r="AL52" s="27">
        <v>39</v>
      </c>
      <c r="AM52" s="27">
        <v>64</v>
      </c>
      <c r="AN52" s="27">
        <v>435</v>
      </c>
      <c r="AO52" s="27">
        <v>2</v>
      </c>
      <c r="AP52" s="27">
        <v>39</v>
      </c>
      <c r="AQ52" s="27">
        <v>55</v>
      </c>
      <c r="AR52" s="27">
        <v>407</v>
      </c>
      <c r="AS52" s="27">
        <v>5</v>
      </c>
      <c r="AT52" s="89">
        <v>26</v>
      </c>
      <c r="AU52" s="43">
        <v>63</v>
      </c>
      <c r="AV52" s="43">
        <v>406</v>
      </c>
      <c r="AW52" s="43">
        <v>9</v>
      </c>
      <c r="AX52" s="43">
        <v>43</v>
      </c>
      <c r="AY52" s="60">
        <v>72</v>
      </c>
      <c r="AZ52" s="27">
        <v>452</v>
      </c>
      <c r="BA52" s="27">
        <v>6</v>
      </c>
      <c r="BB52" s="27">
        <v>80</v>
      </c>
      <c r="BC52" s="27">
        <v>86</v>
      </c>
      <c r="BD52" s="27">
        <v>393</v>
      </c>
      <c r="BE52" s="27">
        <v>1</v>
      </c>
      <c r="BF52" s="27">
        <v>58</v>
      </c>
      <c r="BG52" s="27">
        <v>73</v>
      </c>
      <c r="BH52" s="27">
        <v>445</v>
      </c>
      <c r="BI52" s="27">
        <v>12</v>
      </c>
      <c r="BJ52" s="89">
        <v>85</v>
      </c>
      <c r="BK52" s="43">
        <v>78</v>
      </c>
      <c r="BL52" s="43">
        <v>454</v>
      </c>
      <c r="BM52" s="43">
        <v>5</v>
      </c>
      <c r="BN52" s="91">
        <v>78</v>
      </c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</row>
    <row r="53" spans="1:241" ht="12" customHeight="1" x14ac:dyDescent="0.2">
      <c r="A53" s="94">
        <v>0.66666666666666663</v>
      </c>
      <c r="B53" s="95">
        <v>0.70833333333333337</v>
      </c>
      <c r="C53" s="139">
        <v>74</v>
      </c>
      <c r="D53" s="78">
        <v>469</v>
      </c>
      <c r="E53" s="78">
        <v>1</v>
      </c>
      <c r="F53" s="78">
        <v>69</v>
      </c>
      <c r="G53" s="69">
        <v>63</v>
      </c>
      <c r="H53" s="69">
        <v>495</v>
      </c>
      <c r="I53" s="69">
        <v>1</v>
      </c>
      <c r="J53" s="69">
        <v>63</v>
      </c>
      <c r="K53" s="83">
        <v>58</v>
      </c>
      <c r="L53" s="83">
        <v>505</v>
      </c>
      <c r="M53" s="83">
        <v>2</v>
      </c>
      <c r="N53" s="83">
        <v>62</v>
      </c>
      <c r="O53" s="92">
        <v>73</v>
      </c>
      <c r="P53" s="92">
        <v>478</v>
      </c>
      <c r="Q53" s="92">
        <v>2</v>
      </c>
      <c r="R53" s="92">
        <v>53</v>
      </c>
      <c r="S53" s="88">
        <v>63</v>
      </c>
      <c r="T53" s="78">
        <v>376</v>
      </c>
      <c r="U53" s="78">
        <v>1</v>
      </c>
      <c r="V53" s="78">
        <v>44</v>
      </c>
      <c r="W53" s="69">
        <v>47</v>
      </c>
      <c r="X53" s="69">
        <v>355</v>
      </c>
      <c r="Y53" s="69">
        <v>2</v>
      </c>
      <c r="Z53" s="69">
        <v>56</v>
      </c>
      <c r="AA53" s="83">
        <v>45</v>
      </c>
      <c r="AB53" s="83">
        <v>357</v>
      </c>
      <c r="AC53" s="83">
        <v>3</v>
      </c>
      <c r="AD53" s="83">
        <v>54</v>
      </c>
      <c r="AE53" s="92">
        <v>57</v>
      </c>
      <c r="AF53" s="92">
        <v>364</v>
      </c>
      <c r="AG53" s="92">
        <v>2</v>
      </c>
      <c r="AH53" s="92">
        <v>48</v>
      </c>
      <c r="AI53" s="88">
        <v>49</v>
      </c>
      <c r="AJ53" s="78">
        <v>381</v>
      </c>
      <c r="AK53" s="78">
        <v>4</v>
      </c>
      <c r="AL53" s="78">
        <v>50</v>
      </c>
      <c r="AM53" s="69">
        <v>51</v>
      </c>
      <c r="AN53" s="69">
        <v>455</v>
      </c>
      <c r="AO53" s="69">
        <v>2</v>
      </c>
      <c r="AP53" s="69">
        <v>29</v>
      </c>
      <c r="AQ53" s="83">
        <v>50</v>
      </c>
      <c r="AR53" s="83">
        <v>523</v>
      </c>
      <c r="AS53" s="83">
        <v>1</v>
      </c>
      <c r="AT53" s="83">
        <v>23</v>
      </c>
      <c r="AU53" s="92">
        <v>63</v>
      </c>
      <c r="AV53" s="92">
        <v>450</v>
      </c>
      <c r="AW53" s="92">
        <v>4</v>
      </c>
      <c r="AX53" s="92">
        <v>23</v>
      </c>
      <c r="AY53" s="88">
        <v>109</v>
      </c>
      <c r="AZ53" s="78">
        <v>559</v>
      </c>
      <c r="BA53" s="78">
        <v>5</v>
      </c>
      <c r="BB53" s="78">
        <v>78</v>
      </c>
      <c r="BC53" s="69">
        <v>140</v>
      </c>
      <c r="BD53" s="69">
        <v>575</v>
      </c>
      <c r="BE53" s="69">
        <v>4</v>
      </c>
      <c r="BF53" s="69">
        <v>50</v>
      </c>
      <c r="BG53" s="83">
        <v>129</v>
      </c>
      <c r="BH53" s="83">
        <v>482</v>
      </c>
      <c r="BI53" s="83">
        <v>8</v>
      </c>
      <c r="BJ53" s="83">
        <v>47</v>
      </c>
      <c r="BK53" s="92">
        <v>140</v>
      </c>
      <c r="BL53" s="92">
        <v>529</v>
      </c>
      <c r="BM53" s="92">
        <v>14</v>
      </c>
      <c r="BN53" s="93">
        <v>62</v>
      </c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</row>
    <row r="54" spans="1:241" ht="12" customHeight="1" x14ac:dyDescent="0.2">
      <c r="A54" s="73">
        <v>0.70833333333333337</v>
      </c>
      <c r="B54" s="74">
        <v>0.75</v>
      </c>
      <c r="C54" s="56">
        <v>51</v>
      </c>
      <c r="D54" s="27">
        <v>438</v>
      </c>
      <c r="E54" s="27">
        <v>1</v>
      </c>
      <c r="F54" s="27">
        <v>40</v>
      </c>
      <c r="G54" s="27">
        <v>80</v>
      </c>
      <c r="H54" s="27">
        <v>469</v>
      </c>
      <c r="I54" s="27">
        <v>3</v>
      </c>
      <c r="J54" s="27">
        <v>46</v>
      </c>
      <c r="K54" s="27">
        <v>71</v>
      </c>
      <c r="L54" s="27">
        <v>480</v>
      </c>
      <c r="M54" s="27">
        <v>0</v>
      </c>
      <c r="N54" s="89">
        <v>40</v>
      </c>
      <c r="O54" s="43">
        <v>79</v>
      </c>
      <c r="P54" s="43">
        <v>445</v>
      </c>
      <c r="Q54" s="43">
        <v>1</v>
      </c>
      <c r="R54" s="43">
        <v>29</v>
      </c>
      <c r="S54" s="60">
        <v>32</v>
      </c>
      <c r="T54" s="27">
        <v>346</v>
      </c>
      <c r="U54" s="27">
        <v>3</v>
      </c>
      <c r="V54" s="27">
        <v>38</v>
      </c>
      <c r="W54" s="27">
        <v>54</v>
      </c>
      <c r="X54" s="27">
        <v>350</v>
      </c>
      <c r="Y54" s="27">
        <v>3</v>
      </c>
      <c r="Z54" s="27">
        <v>33</v>
      </c>
      <c r="AA54" s="27">
        <v>50</v>
      </c>
      <c r="AB54" s="27">
        <v>398</v>
      </c>
      <c r="AC54" s="27">
        <v>0</v>
      </c>
      <c r="AD54" s="89">
        <v>33</v>
      </c>
      <c r="AE54" s="43">
        <v>61</v>
      </c>
      <c r="AF54" s="43">
        <v>357</v>
      </c>
      <c r="AG54" s="43">
        <v>2</v>
      </c>
      <c r="AH54" s="43">
        <v>31</v>
      </c>
      <c r="AI54" s="60">
        <v>57</v>
      </c>
      <c r="AJ54" s="27">
        <v>458</v>
      </c>
      <c r="AK54" s="27">
        <v>3</v>
      </c>
      <c r="AL54" s="27">
        <v>19</v>
      </c>
      <c r="AM54" s="27">
        <v>83</v>
      </c>
      <c r="AN54" s="27">
        <v>449</v>
      </c>
      <c r="AO54" s="27">
        <v>5</v>
      </c>
      <c r="AP54" s="27">
        <v>25</v>
      </c>
      <c r="AQ54" s="27">
        <v>82</v>
      </c>
      <c r="AR54" s="27">
        <v>491</v>
      </c>
      <c r="AS54" s="27">
        <v>0</v>
      </c>
      <c r="AT54" s="89">
        <v>13</v>
      </c>
      <c r="AU54" s="43">
        <v>86</v>
      </c>
      <c r="AV54" s="43">
        <v>482</v>
      </c>
      <c r="AW54" s="43">
        <v>3</v>
      </c>
      <c r="AX54" s="43">
        <v>7</v>
      </c>
      <c r="AY54" s="60">
        <v>130</v>
      </c>
      <c r="AZ54" s="27">
        <v>464</v>
      </c>
      <c r="BA54" s="27">
        <v>6</v>
      </c>
      <c r="BB54" s="27">
        <v>45</v>
      </c>
      <c r="BC54" s="27">
        <v>221</v>
      </c>
      <c r="BD54" s="27">
        <v>501</v>
      </c>
      <c r="BE54" s="27">
        <v>5</v>
      </c>
      <c r="BF54" s="27">
        <v>26</v>
      </c>
      <c r="BG54" s="27">
        <v>215</v>
      </c>
      <c r="BH54" s="27">
        <v>533</v>
      </c>
      <c r="BI54" s="27">
        <v>3</v>
      </c>
      <c r="BJ54" s="89">
        <v>32</v>
      </c>
      <c r="BK54" s="43">
        <v>191</v>
      </c>
      <c r="BL54" s="43">
        <v>465</v>
      </c>
      <c r="BM54" s="43">
        <v>7</v>
      </c>
      <c r="BN54" s="91">
        <v>32</v>
      </c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</row>
    <row r="55" spans="1:241" ht="12" customHeight="1" x14ac:dyDescent="0.2">
      <c r="A55" s="94">
        <v>0.75</v>
      </c>
      <c r="B55" s="95">
        <v>0.79166666666666663</v>
      </c>
      <c r="C55" s="139">
        <v>86</v>
      </c>
      <c r="D55" s="78">
        <v>480</v>
      </c>
      <c r="E55" s="78">
        <v>2</v>
      </c>
      <c r="F55" s="78">
        <v>25</v>
      </c>
      <c r="G55" s="69">
        <v>89</v>
      </c>
      <c r="H55" s="69">
        <v>495</v>
      </c>
      <c r="I55" s="69">
        <v>4</v>
      </c>
      <c r="J55" s="69">
        <v>27</v>
      </c>
      <c r="K55" s="83">
        <v>66</v>
      </c>
      <c r="L55" s="83">
        <v>500</v>
      </c>
      <c r="M55" s="83">
        <v>1</v>
      </c>
      <c r="N55" s="83">
        <v>26</v>
      </c>
      <c r="O55" s="92">
        <v>51</v>
      </c>
      <c r="P55" s="92">
        <v>502</v>
      </c>
      <c r="Q55" s="92">
        <v>0</v>
      </c>
      <c r="R55" s="92">
        <v>32</v>
      </c>
      <c r="S55" s="88">
        <v>51</v>
      </c>
      <c r="T55" s="78">
        <v>400</v>
      </c>
      <c r="U55" s="78">
        <v>1</v>
      </c>
      <c r="V55" s="78">
        <v>26</v>
      </c>
      <c r="W55" s="69">
        <v>60</v>
      </c>
      <c r="X55" s="69">
        <v>399</v>
      </c>
      <c r="Y55" s="69">
        <v>3</v>
      </c>
      <c r="Z55" s="69">
        <v>23</v>
      </c>
      <c r="AA55" s="83">
        <v>49</v>
      </c>
      <c r="AB55" s="83">
        <v>377</v>
      </c>
      <c r="AC55" s="83">
        <v>0</v>
      </c>
      <c r="AD55" s="83">
        <v>32</v>
      </c>
      <c r="AE55" s="92">
        <v>38</v>
      </c>
      <c r="AF55" s="92">
        <v>388</v>
      </c>
      <c r="AG55" s="92">
        <v>3</v>
      </c>
      <c r="AH55" s="92">
        <v>31</v>
      </c>
      <c r="AI55" s="88">
        <v>100</v>
      </c>
      <c r="AJ55" s="78">
        <v>472</v>
      </c>
      <c r="AK55" s="78">
        <v>6</v>
      </c>
      <c r="AL55" s="78">
        <v>11</v>
      </c>
      <c r="AM55" s="69">
        <v>102</v>
      </c>
      <c r="AN55" s="69">
        <v>507</v>
      </c>
      <c r="AO55" s="69">
        <v>4</v>
      </c>
      <c r="AP55" s="69">
        <v>16</v>
      </c>
      <c r="AQ55" s="83">
        <v>74</v>
      </c>
      <c r="AR55" s="83">
        <v>538</v>
      </c>
      <c r="AS55" s="83">
        <v>4</v>
      </c>
      <c r="AT55" s="83">
        <v>9</v>
      </c>
      <c r="AU55" s="92">
        <v>55</v>
      </c>
      <c r="AV55" s="92">
        <v>527</v>
      </c>
      <c r="AW55" s="92">
        <v>2</v>
      </c>
      <c r="AX55" s="92">
        <v>15</v>
      </c>
      <c r="AY55" s="88">
        <v>235</v>
      </c>
      <c r="AZ55" s="78">
        <v>497</v>
      </c>
      <c r="BA55" s="78">
        <v>9</v>
      </c>
      <c r="BB55" s="78">
        <v>20</v>
      </c>
      <c r="BC55" s="69">
        <v>207</v>
      </c>
      <c r="BD55" s="69">
        <v>470</v>
      </c>
      <c r="BE55" s="69">
        <v>6</v>
      </c>
      <c r="BF55" s="69">
        <v>15</v>
      </c>
      <c r="BG55" s="83">
        <v>191</v>
      </c>
      <c r="BH55" s="83">
        <v>413</v>
      </c>
      <c r="BI55" s="83">
        <v>7</v>
      </c>
      <c r="BJ55" s="83">
        <v>37</v>
      </c>
      <c r="BK55" s="92">
        <v>161</v>
      </c>
      <c r="BL55" s="92">
        <v>472</v>
      </c>
      <c r="BM55" s="92">
        <v>5</v>
      </c>
      <c r="BN55" s="93">
        <v>27</v>
      </c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</row>
    <row r="56" spans="1:241" ht="12" customHeight="1" x14ac:dyDescent="0.2">
      <c r="A56" s="73">
        <v>0.79166666666666663</v>
      </c>
      <c r="B56" s="74">
        <v>0.83333333333333337</v>
      </c>
      <c r="C56" s="56">
        <v>43</v>
      </c>
      <c r="D56" s="27">
        <v>483</v>
      </c>
      <c r="E56" s="27">
        <v>3</v>
      </c>
      <c r="F56" s="27">
        <v>23</v>
      </c>
      <c r="G56" s="27">
        <v>66</v>
      </c>
      <c r="H56" s="27">
        <v>502</v>
      </c>
      <c r="I56" s="27">
        <v>3</v>
      </c>
      <c r="J56" s="27">
        <v>22</v>
      </c>
      <c r="K56" s="27">
        <v>30</v>
      </c>
      <c r="L56" s="27">
        <v>487</v>
      </c>
      <c r="M56" s="27">
        <v>2</v>
      </c>
      <c r="N56" s="89">
        <v>30</v>
      </c>
      <c r="O56" s="43">
        <v>36</v>
      </c>
      <c r="P56" s="43">
        <v>444</v>
      </c>
      <c r="Q56" s="43">
        <v>3</v>
      </c>
      <c r="R56" s="43">
        <v>30</v>
      </c>
      <c r="S56" s="60">
        <v>33</v>
      </c>
      <c r="T56" s="27">
        <v>361</v>
      </c>
      <c r="U56" s="27">
        <v>2</v>
      </c>
      <c r="V56" s="27">
        <v>17</v>
      </c>
      <c r="W56" s="27">
        <v>35</v>
      </c>
      <c r="X56" s="27">
        <v>359</v>
      </c>
      <c r="Y56" s="27">
        <v>3</v>
      </c>
      <c r="Z56" s="27">
        <v>18</v>
      </c>
      <c r="AA56" s="27">
        <v>29</v>
      </c>
      <c r="AB56" s="27">
        <v>347</v>
      </c>
      <c r="AC56" s="27">
        <v>2</v>
      </c>
      <c r="AD56" s="89">
        <v>26</v>
      </c>
      <c r="AE56" s="43">
        <v>24</v>
      </c>
      <c r="AF56" s="43">
        <v>297</v>
      </c>
      <c r="AG56" s="43">
        <v>3</v>
      </c>
      <c r="AH56" s="43">
        <v>19</v>
      </c>
      <c r="AI56" s="60">
        <v>41</v>
      </c>
      <c r="AJ56" s="27">
        <v>556</v>
      </c>
      <c r="AK56" s="27">
        <v>3</v>
      </c>
      <c r="AL56" s="27">
        <v>13</v>
      </c>
      <c r="AM56" s="27">
        <v>72</v>
      </c>
      <c r="AN56" s="27">
        <v>563</v>
      </c>
      <c r="AO56" s="27">
        <v>6</v>
      </c>
      <c r="AP56" s="27">
        <v>11</v>
      </c>
      <c r="AQ56" s="27">
        <v>43</v>
      </c>
      <c r="AR56" s="27">
        <v>491</v>
      </c>
      <c r="AS56" s="27">
        <v>2</v>
      </c>
      <c r="AT56" s="89">
        <v>13</v>
      </c>
      <c r="AU56" s="43">
        <v>58</v>
      </c>
      <c r="AV56" s="43">
        <v>521</v>
      </c>
      <c r="AW56" s="43">
        <v>1</v>
      </c>
      <c r="AX56" s="43">
        <v>22</v>
      </c>
      <c r="AY56" s="60">
        <v>123</v>
      </c>
      <c r="AZ56" s="27">
        <v>440</v>
      </c>
      <c r="BA56" s="27">
        <v>4</v>
      </c>
      <c r="BB56" s="27">
        <v>16</v>
      </c>
      <c r="BC56" s="27">
        <v>55</v>
      </c>
      <c r="BD56" s="27">
        <v>434</v>
      </c>
      <c r="BE56" s="27">
        <v>5</v>
      </c>
      <c r="BF56" s="27">
        <v>32</v>
      </c>
      <c r="BG56" s="27">
        <v>95</v>
      </c>
      <c r="BH56" s="27">
        <v>529</v>
      </c>
      <c r="BI56" s="27">
        <v>7</v>
      </c>
      <c r="BJ56" s="89">
        <v>19</v>
      </c>
      <c r="BK56" s="43">
        <v>82</v>
      </c>
      <c r="BL56" s="43">
        <v>543</v>
      </c>
      <c r="BM56" s="43">
        <v>3</v>
      </c>
      <c r="BN56" s="91">
        <v>13</v>
      </c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</row>
    <row r="57" spans="1:241" ht="12" customHeight="1" x14ac:dyDescent="0.2">
      <c r="A57" s="94">
        <v>0.83333333333333337</v>
      </c>
      <c r="B57" s="95">
        <v>0.875</v>
      </c>
      <c r="C57" s="139">
        <v>30</v>
      </c>
      <c r="D57" s="78">
        <v>457</v>
      </c>
      <c r="E57" s="78">
        <v>2</v>
      </c>
      <c r="F57" s="78">
        <v>27</v>
      </c>
      <c r="G57" s="69">
        <v>31</v>
      </c>
      <c r="H57" s="69">
        <v>408</v>
      </c>
      <c r="I57" s="69">
        <v>0</v>
      </c>
      <c r="J57" s="69">
        <v>16</v>
      </c>
      <c r="K57" s="83">
        <v>46</v>
      </c>
      <c r="L57" s="83">
        <v>378</v>
      </c>
      <c r="M57" s="83">
        <v>2</v>
      </c>
      <c r="N57" s="83">
        <v>21</v>
      </c>
      <c r="O57" s="92">
        <v>34</v>
      </c>
      <c r="P57" s="92">
        <v>335</v>
      </c>
      <c r="Q57" s="92">
        <v>3</v>
      </c>
      <c r="R57" s="92">
        <v>34</v>
      </c>
      <c r="S57" s="88">
        <v>29</v>
      </c>
      <c r="T57" s="78">
        <v>357</v>
      </c>
      <c r="U57" s="78">
        <v>3</v>
      </c>
      <c r="V57" s="78">
        <v>21</v>
      </c>
      <c r="W57" s="69">
        <v>17</v>
      </c>
      <c r="X57" s="69">
        <v>278</v>
      </c>
      <c r="Y57" s="69">
        <v>1</v>
      </c>
      <c r="Z57" s="69">
        <v>12</v>
      </c>
      <c r="AA57" s="83">
        <v>38</v>
      </c>
      <c r="AB57" s="83">
        <v>278</v>
      </c>
      <c r="AC57" s="83">
        <v>2</v>
      </c>
      <c r="AD57" s="83">
        <v>20</v>
      </c>
      <c r="AE57" s="92">
        <v>28</v>
      </c>
      <c r="AF57" s="92">
        <v>260</v>
      </c>
      <c r="AG57" s="92">
        <v>4</v>
      </c>
      <c r="AH57" s="92">
        <v>27</v>
      </c>
      <c r="AI57" s="88">
        <v>37</v>
      </c>
      <c r="AJ57" s="78">
        <v>467</v>
      </c>
      <c r="AK57" s="78">
        <v>3</v>
      </c>
      <c r="AL57" s="78">
        <v>15</v>
      </c>
      <c r="AM57" s="69">
        <v>48</v>
      </c>
      <c r="AN57" s="69">
        <v>398</v>
      </c>
      <c r="AO57" s="69">
        <v>1</v>
      </c>
      <c r="AP57" s="69">
        <v>13</v>
      </c>
      <c r="AQ57" s="83">
        <v>47</v>
      </c>
      <c r="AR57" s="83">
        <v>364</v>
      </c>
      <c r="AS57" s="83">
        <v>1</v>
      </c>
      <c r="AT57" s="83">
        <v>10</v>
      </c>
      <c r="AU57" s="92">
        <v>37</v>
      </c>
      <c r="AV57" s="92">
        <v>320</v>
      </c>
      <c r="AW57" s="92">
        <v>2</v>
      </c>
      <c r="AX57" s="92">
        <v>8</v>
      </c>
      <c r="AY57" s="88">
        <v>83</v>
      </c>
      <c r="AZ57" s="78">
        <v>545</v>
      </c>
      <c r="BA57" s="78">
        <v>7</v>
      </c>
      <c r="BB57" s="78">
        <v>18</v>
      </c>
      <c r="BC57" s="69">
        <v>60</v>
      </c>
      <c r="BD57" s="69">
        <v>424</v>
      </c>
      <c r="BE57" s="69">
        <v>5</v>
      </c>
      <c r="BF57" s="69">
        <v>12</v>
      </c>
      <c r="BG57" s="83">
        <v>47</v>
      </c>
      <c r="BH57" s="83">
        <v>354</v>
      </c>
      <c r="BI57" s="83">
        <v>6</v>
      </c>
      <c r="BJ57" s="83">
        <v>15</v>
      </c>
      <c r="BK57" s="92">
        <v>38</v>
      </c>
      <c r="BL57" s="92">
        <v>327</v>
      </c>
      <c r="BM57" s="92">
        <v>4</v>
      </c>
      <c r="BN57" s="93">
        <v>6</v>
      </c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</row>
    <row r="58" spans="1:241" ht="12" customHeight="1" x14ac:dyDescent="0.2">
      <c r="A58" s="73">
        <v>0.875</v>
      </c>
      <c r="B58" s="74">
        <v>0.91666666666666663</v>
      </c>
      <c r="C58" s="56">
        <v>26</v>
      </c>
      <c r="D58" s="27">
        <v>326</v>
      </c>
      <c r="E58" s="27">
        <v>2</v>
      </c>
      <c r="F58" s="27">
        <v>27</v>
      </c>
      <c r="G58" s="27">
        <v>32</v>
      </c>
      <c r="H58" s="27">
        <v>302</v>
      </c>
      <c r="I58" s="27">
        <v>1</v>
      </c>
      <c r="J58" s="27">
        <v>20</v>
      </c>
      <c r="K58" s="27">
        <v>36</v>
      </c>
      <c r="L58" s="27">
        <v>355</v>
      </c>
      <c r="M58" s="27">
        <v>1</v>
      </c>
      <c r="N58" s="89">
        <v>14</v>
      </c>
      <c r="O58" s="43">
        <v>30</v>
      </c>
      <c r="P58" s="43">
        <v>256</v>
      </c>
      <c r="Q58" s="43">
        <v>1</v>
      </c>
      <c r="R58" s="43">
        <v>13</v>
      </c>
      <c r="S58" s="60">
        <v>22</v>
      </c>
      <c r="T58" s="27">
        <v>247</v>
      </c>
      <c r="U58" s="27">
        <v>3</v>
      </c>
      <c r="V58" s="27">
        <v>18</v>
      </c>
      <c r="W58" s="27">
        <v>25</v>
      </c>
      <c r="X58" s="27">
        <v>221</v>
      </c>
      <c r="Y58" s="27">
        <v>2</v>
      </c>
      <c r="Z58" s="27">
        <v>15</v>
      </c>
      <c r="AA58" s="27">
        <v>34</v>
      </c>
      <c r="AB58" s="27">
        <v>249</v>
      </c>
      <c r="AC58" s="27">
        <v>2</v>
      </c>
      <c r="AD58" s="89">
        <v>7</v>
      </c>
      <c r="AE58" s="43">
        <v>23</v>
      </c>
      <c r="AF58" s="43">
        <v>173</v>
      </c>
      <c r="AG58" s="43">
        <v>0</v>
      </c>
      <c r="AH58" s="43">
        <v>14</v>
      </c>
      <c r="AI58" s="60">
        <v>26</v>
      </c>
      <c r="AJ58" s="27">
        <v>301</v>
      </c>
      <c r="AK58" s="27">
        <v>3</v>
      </c>
      <c r="AL58" s="27">
        <v>12</v>
      </c>
      <c r="AM58" s="27">
        <v>42</v>
      </c>
      <c r="AN58" s="27">
        <v>321</v>
      </c>
      <c r="AO58" s="27">
        <v>1</v>
      </c>
      <c r="AP58" s="27">
        <v>9</v>
      </c>
      <c r="AQ58" s="27">
        <v>30</v>
      </c>
      <c r="AR58" s="27">
        <v>300</v>
      </c>
      <c r="AS58" s="27">
        <v>2</v>
      </c>
      <c r="AT58" s="89">
        <v>8</v>
      </c>
      <c r="AU58" s="43">
        <v>28</v>
      </c>
      <c r="AV58" s="43">
        <v>254</v>
      </c>
      <c r="AW58" s="43">
        <v>1</v>
      </c>
      <c r="AX58" s="43">
        <v>3</v>
      </c>
      <c r="AY58" s="60">
        <v>34</v>
      </c>
      <c r="AZ58" s="27">
        <v>415</v>
      </c>
      <c r="BA58" s="27">
        <v>3</v>
      </c>
      <c r="BB58" s="27">
        <v>8</v>
      </c>
      <c r="BC58" s="27">
        <v>39</v>
      </c>
      <c r="BD58" s="27">
        <v>370</v>
      </c>
      <c r="BE58" s="27">
        <v>3</v>
      </c>
      <c r="BF58" s="27">
        <v>4</v>
      </c>
      <c r="BG58" s="27">
        <v>44</v>
      </c>
      <c r="BH58" s="27">
        <v>277</v>
      </c>
      <c r="BI58" s="27">
        <v>3</v>
      </c>
      <c r="BJ58" s="89">
        <v>11</v>
      </c>
      <c r="BK58" s="43">
        <v>26</v>
      </c>
      <c r="BL58" s="43">
        <v>283</v>
      </c>
      <c r="BM58" s="43">
        <v>3</v>
      </c>
      <c r="BN58" s="91">
        <v>13</v>
      </c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</row>
    <row r="59" spans="1:241" ht="12" customHeight="1" x14ac:dyDescent="0.2">
      <c r="A59" s="94">
        <v>0.91666666666666663</v>
      </c>
      <c r="B59" s="95">
        <v>0.95833333333333337</v>
      </c>
      <c r="C59" s="139">
        <v>23</v>
      </c>
      <c r="D59" s="78">
        <v>271</v>
      </c>
      <c r="E59" s="78">
        <v>2</v>
      </c>
      <c r="F59" s="78">
        <v>11</v>
      </c>
      <c r="G59" s="69">
        <v>28</v>
      </c>
      <c r="H59" s="69">
        <v>290</v>
      </c>
      <c r="I59" s="69">
        <v>3</v>
      </c>
      <c r="J59" s="69">
        <v>3</v>
      </c>
      <c r="K59" s="83">
        <v>13</v>
      </c>
      <c r="L59" s="83">
        <v>276</v>
      </c>
      <c r="M59" s="83">
        <v>4</v>
      </c>
      <c r="N59" s="83">
        <v>11</v>
      </c>
      <c r="O59" s="92">
        <v>24</v>
      </c>
      <c r="P59" s="92">
        <v>221</v>
      </c>
      <c r="Q59" s="92">
        <v>6</v>
      </c>
      <c r="R59" s="92">
        <v>9</v>
      </c>
      <c r="S59" s="88">
        <v>18</v>
      </c>
      <c r="T59" s="78">
        <v>204</v>
      </c>
      <c r="U59" s="78">
        <v>2</v>
      </c>
      <c r="V59" s="78">
        <v>9</v>
      </c>
      <c r="W59" s="69">
        <v>15</v>
      </c>
      <c r="X59" s="69">
        <v>189</v>
      </c>
      <c r="Y59" s="69">
        <v>3</v>
      </c>
      <c r="Z59" s="69">
        <v>6</v>
      </c>
      <c r="AA59" s="83">
        <v>13</v>
      </c>
      <c r="AB59" s="83">
        <v>201</v>
      </c>
      <c r="AC59" s="83">
        <v>3</v>
      </c>
      <c r="AD59" s="83">
        <v>9</v>
      </c>
      <c r="AE59" s="92">
        <v>20</v>
      </c>
      <c r="AF59" s="92">
        <v>146</v>
      </c>
      <c r="AG59" s="92">
        <v>8</v>
      </c>
      <c r="AH59" s="92">
        <v>5</v>
      </c>
      <c r="AI59" s="88">
        <v>34</v>
      </c>
      <c r="AJ59" s="78">
        <v>269</v>
      </c>
      <c r="AK59" s="78">
        <v>1</v>
      </c>
      <c r="AL59" s="78">
        <v>4</v>
      </c>
      <c r="AM59" s="69">
        <v>44</v>
      </c>
      <c r="AN59" s="69">
        <v>314</v>
      </c>
      <c r="AO59" s="69">
        <v>4</v>
      </c>
      <c r="AP59" s="69">
        <v>1</v>
      </c>
      <c r="AQ59" s="83">
        <v>24</v>
      </c>
      <c r="AR59" s="83">
        <v>284</v>
      </c>
      <c r="AS59" s="83">
        <v>2</v>
      </c>
      <c r="AT59" s="83">
        <v>6</v>
      </c>
      <c r="AU59" s="92">
        <v>27</v>
      </c>
      <c r="AV59" s="92">
        <v>252</v>
      </c>
      <c r="AW59" s="92">
        <v>2</v>
      </c>
      <c r="AX59" s="92">
        <v>5</v>
      </c>
      <c r="AY59" s="88">
        <v>58</v>
      </c>
      <c r="AZ59" s="78">
        <v>332</v>
      </c>
      <c r="BA59" s="78">
        <v>4</v>
      </c>
      <c r="BB59" s="78">
        <v>8</v>
      </c>
      <c r="BC59" s="69">
        <v>82</v>
      </c>
      <c r="BD59" s="69">
        <v>286</v>
      </c>
      <c r="BE59" s="69">
        <v>6</v>
      </c>
      <c r="BF59" s="69">
        <v>16</v>
      </c>
      <c r="BG59" s="83">
        <v>53</v>
      </c>
      <c r="BH59" s="83">
        <v>299</v>
      </c>
      <c r="BI59" s="83">
        <v>4</v>
      </c>
      <c r="BJ59" s="83">
        <v>1</v>
      </c>
      <c r="BK59" s="92">
        <v>49</v>
      </c>
      <c r="BL59" s="92">
        <v>225</v>
      </c>
      <c r="BM59" s="92">
        <v>3</v>
      </c>
      <c r="BN59" s="93">
        <v>11</v>
      </c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</row>
    <row r="60" spans="1:241" ht="12" customHeight="1" x14ac:dyDescent="0.2">
      <c r="A60" s="75">
        <v>0.95833333333333337</v>
      </c>
      <c r="B60" s="76">
        <v>1</v>
      </c>
      <c r="C60" s="98">
        <v>15</v>
      </c>
      <c r="D60" s="66">
        <v>178</v>
      </c>
      <c r="E60" s="66">
        <v>5</v>
      </c>
      <c r="F60" s="66">
        <v>12</v>
      </c>
      <c r="G60" s="66">
        <v>24</v>
      </c>
      <c r="H60" s="66">
        <v>148</v>
      </c>
      <c r="I60" s="66">
        <v>0</v>
      </c>
      <c r="J60" s="66">
        <v>10</v>
      </c>
      <c r="K60" s="66">
        <v>12</v>
      </c>
      <c r="L60" s="66">
        <v>129</v>
      </c>
      <c r="M60" s="66">
        <v>2</v>
      </c>
      <c r="N60" s="66">
        <v>6</v>
      </c>
      <c r="O60" s="66">
        <v>15</v>
      </c>
      <c r="P60" s="66">
        <v>110</v>
      </c>
      <c r="Q60" s="66">
        <v>0</v>
      </c>
      <c r="R60" s="66">
        <v>12</v>
      </c>
      <c r="S60" s="65">
        <v>12</v>
      </c>
      <c r="T60" s="66">
        <v>132</v>
      </c>
      <c r="U60" s="66">
        <v>4</v>
      </c>
      <c r="V60" s="66">
        <v>8</v>
      </c>
      <c r="W60" s="66">
        <v>17</v>
      </c>
      <c r="X60" s="66">
        <v>116</v>
      </c>
      <c r="Y60" s="66">
        <v>2</v>
      </c>
      <c r="Z60" s="66">
        <v>8</v>
      </c>
      <c r="AA60" s="66">
        <v>9</v>
      </c>
      <c r="AB60" s="66">
        <v>99</v>
      </c>
      <c r="AC60" s="66">
        <v>3</v>
      </c>
      <c r="AD60" s="66">
        <v>3</v>
      </c>
      <c r="AE60" s="66">
        <v>10</v>
      </c>
      <c r="AF60" s="66">
        <v>83</v>
      </c>
      <c r="AG60" s="66">
        <v>1</v>
      </c>
      <c r="AH60" s="66">
        <v>10</v>
      </c>
      <c r="AI60" s="65">
        <v>20</v>
      </c>
      <c r="AJ60" s="66">
        <v>192</v>
      </c>
      <c r="AK60" s="66">
        <v>1</v>
      </c>
      <c r="AL60" s="66">
        <v>7</v>
      </c>
      <c r="AM60" s="66">
        <v>30</v>
      </c>
      <c r="AN60" s="66">
        <v>159</v>
      </c>
      <c r="AO60" s="66">
        <v>2</v>
      </c>
      <c r="AP60" s="66">
        <v>6</v>
      </c>
      <c r="AQ60" s="66">
        <v>14</v>
      </c>
      <c r="AR60" s="66">
        <v>142</v>
      </c>
      <c r="AS60" s="66">
        <v>1</v>
      </c>
      <c r="AT60" s="66">
        <v>3</v>
      </c>
      <c r="AU60" s="66">
        <v>18</v>
      </c>
      <c r="AV60" s="66">
        <v>128</v>
      </c>
      <c r="AW60" s="66">
        <v>2</v>
      </c>
      <c r="AX60" s="66">
        <v>4</v>
      </c>
      <c r="AY60" s="65">
        <v>43</v>
      </c>
      <c r="AZ60" s="66">
        <v>228</v>
      </c>
      <c r="BA60" s="66">
        <v>3</v>
      </c>
      <c r="BB60" s="66">
        <v>11</v>
      </c>
      <c r="BC60" s="66">
        <v>32</v>
      </c>
      <c r="BD60" s="66">
        <v>215</v>
      </c>
      <c r="BE60" s="66">
        <v>10</v>
      </c>
      <c r="BF60" s="66">
        <v>9</v>
      </c>
      <c r="BG60" s="66">
        <v>27</v>
      </c>
      <c r="BH60" s="66">
        <v>157</v>
      </c>
      <c r="BI60" s="66">
        <v>4</v>
      </c>
      <c r="BJ60" s="66">
        <v>9</v>
      </c>
      <c r="BK60" s="66">
        <v>32</v>
      </c>
      <c r="BL60" s="66">
        <v>181</v>
      </c>
      <c r="BM60" s="66">
        <v>1</v>
      </c>
      <c r="BN60" s="67">
        <v>12</v>
      </c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</row>
    <row r="61" spans="1:241" ht="9" customHeight="1" x14ac:dyDescent="0.2">
      <c r="A61" s="51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</row>
    <row r="62" spans="1:241" ht="12" customHeight="1" x14ac:dyDescent="0.2">
      <c r="A62" s="51"/>
      <c r="B62" s="51"/>
      <c r="C62" s="508" t="s">
        <v>81</v>
      </c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10"/>
      <c r="S62" s="505" t="s">
        <v>82</v>
      </c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7"/>
      <c r="AI62" s="494" t="s">
        <v>83</v>
      </c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6"/>
      <c r="AY62" s="502" t="s">
        <v>84</v>
      </c>
      <c r="AZ62" s="503"/>
      <c r="BA62" s="503"/>
      <c r="BB62" s="503"/>
      <c r="BC62" s="503"/>
      <c r="BD62" s="503"/>
      <c r="BE62" s="503"/>
      <c r="BF62" s="503"/>
      <c r="BG62" s="503"/>
      <c r="BH62" s="503"/>
      <c r="BI62" s="503"/>
      <c r="BJ62" s="503"/>
      <c r="BK62" s="503"/>
      <c r="BL62" s="503"/>
      <c r="BM62" s="503"/>
      <c r="BN62" s="504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</row>
    <row r="63" spans="1:241" ht="12" customHeight="1" x14ac:dyDescent="0.2">
      <c r="A63" s="492" t="s">
        <v>0</v>
      </c>
      <c r="B63" s="493"/>
      <c r="C63" s="500" t="s">
        <v>1</v>
      </c>
      <c r="D63" s="498"/>
      <c r="E63" s="498"/>
      <c r="F63" s="498"/>
      <c r="G63" s="497" t="s">
        <v>4</v>
      </c>
      <c r="H63" s="498"/>
      <c r="I63" s="498"/>
      <c r="J63" s="499"/>
      <c r="K63" s="497" t="s">
        <v>5</v>
      </c>
      <c r="L63" s="498"/>
      <c r="M63" s="498"/>
      <c r="N63" s="498"/>
      <c r="O63" s="497" t="s">
        <v>6</v>
      </c>
      <c r="P63" s="498"/>
      <c r="Q63" s="498"/>
      <c r="R63" s="498"/>
      <c r="S63" s="500" t="s">
        <v>1</v>
      </c>
      <c r="T63" s="498"/>
      <c r="U63" s="498"/>
      <c r="V63" s="499"/>
      <c r="W63" s="497" t="s">
        <v>4</v>
      </c>
      <c r="X63" s="498"/>
      <c r="Y63" s="498"/>
      <c r="Z63" s="499"/>
      <c r="AA63" s="497" t="s">
        <v>5</v>
      </c>
      <c r="AB63" s="498"/>
      <c r="AC63" s="498"/>
      <c r="AD63" s="499"/>
      <c r="AE63" s="497" t="s">
        <v>6</v>
      </c>
      <c r="AF63" s="498"/>
      <c r="AG63" s="498"/>
      <c r="AH63" s="501"/>
      <c r="AI63" s="500" t="s">
        <v>1</v>
      </c>
      <c r="AJ63" s="498"/>
      <c r="AK63" s="498"/>
      <c r="AL63" s="499"/>
      <c r="AM63" s="497" t="s">
        <v>4</v>
      </c>
      <c r="AN63" s="498"/>
      <c r="AO63" s="498"/>
      <c r="AP63" s="499"/>
      <c r="AQ63" s="497" t="s">
        <v>5</v>
      </c>
      <c r="AR63" s="498"/>
      <c r="AS63" s="498"/>
      <c r="AT63" s="499"/>
      <c r="AU63" s="497" t="s">
        <v>6</v>
      </c>
      <c r="AV63" s="498"/>
      <c r="AW63" s="498"/>
      <c r="AX63" s="501"/>
      <c r="AY63" s="500" t="s">
        <v>1</v>
      </c>
      <c r="AZ63" s="498"/>
      <c r="BA63" s="498"/>
      <c r="BB63" s="499"/>
      <c r="BC63" s="497" t="s">
        <v>4</v>
      </c>
      <c r="BD63" s="498"/>
      <c r="BE63" s="498"/>
      <c r="BF63" s="499"/>
      <c r="BG63" s="497" t="s">
        <v>5</v>
      </c>
      <c r="BH63" s="498"/>
      <c r="BI63" s="498"/>
      <c r="BJ63" s="499"/>
      <c r="BK63" s="497" t="s">
        <v>6</v>
      </c>
      <c r="BL63" s="498"/>
      <c r="BM63" s="498"/>
      <c r="BN63" s="501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</row>
    <row r="64" spans="1:241" ht="12" customHeight="1" x14ac:dyDescent="0.2">
      <c r="A64" s="249" t="s">
        <v>74</v>
      </c>
      <c r="B64" s="250" t="s">
        <v>75</v>
      </c>
      <c r="C64" s="135" t="s">
        <v>3</v>
      </c>
      <c r="D64" s="136" t="s">
        <v>2</v>
      </c>
      <c r="E64" s="136" t="s">
        <v>9</v>
      </c>
      <c r="F64" s="136" t="s">
        <v>10</v>
      </c>
      <c r="G64" s="136" t="s">
        <v>3</v>
      </c>
      <c r="H64" s="172" t="s">
        <v>2</v>
      </c>
      <c r="I64" s="136" t="s">
        <v>9</v>
      </c>
      <c r="J64" s="136" t="s">
        <v>10</v>
      </c>
      <c r="K64" s="136" t="s">
        <v>3</v>
      </c>
      <c r="L64" s="136" t="s">
        <v>2</v>
      </c>
      <c r="M64" s="136" t="s">
        <v>9</v>
      </c>
      <c r="N64" s="136" t="s">
        <v>10</v>
      </c>
      <c r="O64" s="136" t="s">
        <v>3</v>
      </c>
      <c r="P64" s="136" t="s">
        <v>2</v>
      </c>
      <c r="Q64" s="136" t="s">
        <v>9</v>
      </c>
      <c r="R64" s="136" t="s">
        <v>10</v>
      </c>
      <c r="S64" s="135" t="s">
        <v>3</v>
      </c>
      <c r="T64" s="136" t="s">
        <v>2</v>
      </c>
      <c r="U64" s="136" t="s">
        <v>9</v>
      </c>
      <c r="V64" s="136" t="s">
        <v>10</v>
      </c>
      <c r="W64" s="136" t="s">
        <v>3</v>
      </c>
      <c r="X64" s="136" t="s">
        <v>2</v>
      </c>
      <c r="Y64" s="136" t="s">
        <v>9</v>
      </c>
      <c r="Z64" s="136" t="s">
        <v>10</v>
      </c>
      <c r="AA64" s="136" t="s">
        <v>3</v>
      </c>
      <c r="AB64" s="136" t="s">
        <v>2</v>
      </c>
      <c r="AC64" s="136" t="s">
        <v>9</v>
      </c>
      <c r="AD64" s="136" t="s">
        <v>10</v>
      </c>
      <c r="AE64" s="136" t="s">
        <v>3</v>
      </c>
      <c r="AF64" s="136" t="s">
        <v>2</v>
      </c>
      <c r="AG64" s="136" t="s">
        <v>9</v>
      </c>
      <c r="AH64" s="136" t="s">
        <v>10</v>
      </c>
      <c r="AI64" s="135" t="s">
        <v>3</v>
      </c>
      <c r="AJ64" s="136" t="s">
        <v>2</v>
      </c>
      <c r="AK64" s="136" t="s">
        <v>9</v>
      </c>
      <c r="AL64" s="136" t="s">
        <v>10</v>
      </c>
      <c r="AM64" s="136" t="s">
        <v>3</v>
      </c>
      <c r="AN64" s="136" t="s">
        <v>2</v>
      </c>
      <c r="AO64" s="136" t="s">
        <v>9</v>
      </c>
      <c r="AP64" s="136" t="s">
        <v>10</v>
      </c>
      <c r="AQ64" s="136" t="s">
        <v>3</v>
      </c>
      <c r="AR64" s="136" t="s">
        <v>2</v>
      </c>
      <c r="AS64" s="136" t="s">
        <v>9</v>
      </c>
      <c r="AT64" s="136" t="s">
        <v>10</v>
      </c>
      <c r="AU64" s="136" t="s">
        <v>3</v>
      </c>
      <c r="AV64" s="136" t="s">
        <v>2</v>
      </c>
      <c r="AW64" s="136" t="s">
        <v>9</v>
      </c>
      <c r="AX64" s="136" t="s">
        <v>10</v>
      </c>
      <c r="AY64" s="135" t="s">
        <v>3</v>
      </c>
      <c r="AZ64" s="136" t="s">
        <v>2</v>
      </c>
      <c r="BA64" s="136" t="s">
        <v>9</v>
      </c>
      <c r="BB64" s="136" t="s">
        <v>10</v>
      </c>
      <c r="BC64" s="136" t="s">
        <v>3</v>
      </c>
      <c r="BD64" s="136" t="s">
        <v>2</v>
      </c>
      <c r="BE64" s="136" t="s">
        <v>9</v>
      </c>
      <c r="BF64" s="136" t="s">
        <v>10</v>
      </c>
      <c r="BG64" s="136" t="s">
        <v>3</v>
      </c>
      <c r="BH64" s="136" t="s">
        <v>2</v>
      </c>
      <c r="BI64" s="136" t="s">
        <v>9</v>
      </c>
      <c r="BJ64" s="136" t="s">
        <v>10</v>
      </c>
      <c r="BK64" s="136" t="s">
        <v>3</v>
      </c>
      <c r="BL64" s="136" t="s">
        <v>2</v>
      </c>
      <c r="BM64" s="136" t="s">
        <v>9</v>
      </c>
      <c r="BN64" s="137" t="s">
        <v>10</v>
      </c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</row>
    <row r="65" spans="1:241" ht="12" customHeight="1" x14ac:dyDescent="0.2">
      <c r="A65" s="94">
        <v>0</v>
      </c>
      <c r="B65" s="95">
        <v>4.1666666666666664E-2</v>
      </c>
      <c r="C65" s="139">
        <v>16</v>
      </c>
      <c r="D65" s="78">
        <v>126</v>
      </c>
      <c r="E65" s="78">
        <v>11</v>
      </c>
      <c r="F65" s="78">
        <v>12</v>
      </c>
      <c r="G65" s="69">
        <v>16</v>
      </c>
      <c r="H65" s="69">
        <v>78</v>
      </c>
      <c r="I65" s="69">
        <v>2</v>
      </c>
      <c r="J65" s="69">
        <v>4</v>
      </c>
      <c r="K65" s="83">
        <v>7</v>
      </c>
      <c r="L65" s="83">
        <v>88</v>
      </c>
      <c r="M65" s="83">
        <v>4</v>
      </c>
      <c r="N65" s="83">
        <v>8</v>
      </c>
      <c r="O65" s="92">
        <v>12</v>
      </c>
      <c r="P65" s="92">
        <v>92</v>
      </c>
      <c r="Q65" s="92">
        <v>4</v>
      </c>
      <c r="R65" s="223">
        <v>6</v>
      </c>
      <c r="S65" s="88">
        <v>1</v>
      </c>
      <c r="T65" s="78">
        <v>60</v>
      </c>
      <c r="U65" s="78">
        <v>2</v>
      </c>
      <c r="V65" s="78">
        <v>4</v>
      </c>
      <c r="W65" s="69">
        <v>1</v>
      </c>
      <c r="X65" s="69">
        <v>44</v>
      </c>
      <c r="Y65" s="69">
        <v>0</v>
      </c>
      <c r="Z65" s="69">
        <v>3</v>
      </c>
      <c r="AA65" s="83">
        <v>6</v>
      </c>
      <c r="AB65" s="83">
        <v>51</v>
      </c>
      <c r="AC65" s="83">
        <v>1</v>
      </c>
      <c r="AD65" s="83">
        <v>3</v>
      </c>
      <c r="AE65" s="92">
        <v>2</v>
      </c>
      <c r="AF65" s="92">
        <v>34</v>
      </c>
      <c r="AG65" s="92">
        <v>0</v>
      </c>
      <c r="AH65" s="93">
        <v>6</v>
      </c>
      <c r="AI65" s="139">
        <v>18</v>
      </c>
      <c r="AJ65" s="78">
        <v>126</v>
      </c>
      <c r="AK65" s="78">
        <v>3</v>
      </c>
      <c r="AL65" s="78">
        <v>6</v>
      </c>
      <c r="AM65" s="69">
        <v>13</v>
      </c>
      <c r="AN65" s="69">
        <v>113</v>
      </c>
      <c r="AO65" s="69">
        <v>3</v>
      </c>
      <c r="AP65" s="69">
        <v>9</v>
      </c>
      <c r="AQ65" s="83">
        <v>9</v>
      </c>
      <c r="AR65" s="83">
        <v>88</v>
      </c>
      <c r="AS65" s="83">
        <v>9</v>
      </c>
      <c r="AT65" s="83">
        <v>2</v>
      </c>
      <c r="AU65" s="92">
        <v>5</v>
      </c>
      <c r="AV65" s="92">
        <v>55</v>
      </c>
      <c r="AW65" s="92">
        <v>0</v>
      </c>
      <c r="AX65" s="223">
        <v>3</v>
      </c>
      <c r="AY65" s="88">
        <v>0</v>
      </c>
      <c r="AZ65" s="78">
        <v>1</v>
      </c>
      <c r="BA65" s="78">
        <v>0</v>
      </c>
      <c r="BB65" s="78">
        <v>0</v>
      </c>
      <c r="BC65" s="69">
        <v>0</v>
      </c>
      <c r="BD65" s="69">
        <v>1</v>
      </c>
      <c r="BE65" s="69">
        <v>0</v>
      </c>
      <c r="BF65" s="69">
        <v>0</v>
      </c>
      <c r="BG65" s="83">
        <v>0</v>
      </c>
      <c r="BH65" s="83">
        <v>0</v>
      </c>
      <c r="BI65" s="83">
        <v>0</v>
      </c>
      <c r="BJ65" s="83">
        <v>0</v>
      </c>
      <c r="BK65" s="92">
        <v>0</v>
      </c>
      <c r="BL65" s="92">
        <v>2</v>
      </c>
      <c r="BM65" s="92">
        <v>0</v>
      </c>
      <c r="BN65" s="93">
        <v>0</v>
      </c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</row>
    <row r="66" spans="1:241" ht="12" customHeight="1" x14ac:dyDescent="0.2">
      <c r="A66" s="73">
        <v>4.1666666666666664E-2</v>
      </c>
      <c r="B66" s="74">
        <v>8.3333333333333329E-2</v>
      </c>
      <c r="C66" s="56">
        <v>8</v>
      </c>
      <c r="D66" s="27">
        <v>47</v>
      </c>
      <c r="E66" s="27">
        <v>1</v>
      </c>
      <c r="F66" s="27">
        <v>6</v>
      </c>
      <c r="G66" s="27">
        <v>2</v>
      </c>
      <c r="H66" s="27">
        <v>65</v>
      </c>
      <c r="I66" s="27">
        <v>0</v>
      </c>
      <c r="J66" s="27">
        <v>7</v>
      </c>
      <c r="K66" s="27">
        <v>14</v>
      </c>
      <c r="L66" s="27">
        <v>62</v>
      </c>
      <c r="M66" s="27">
        <v>2</v>
      </c>
      <c r="N66" s="89">
        <v>7</v>
      </c>
      <c r="O66" s="43">
        <v>4</v>
      </c>
      <c r="P66" s="43">
        <v>69</v>
      </c>
      <c r="Q66" s="43">
        <v>1</v>
      </c>
      <c r="R66" s="104">
        <v>10</v>
      </c>
      <c r="S66" s="60">
        <v>3</v>
      </c>
      <c r="T66" s="27">
        <v>29</v>
      </c>
      <c r="U66" s="27">
        <v>0</v>
      </c>
      <c r="V66" s="27">
        <v>5</v>
      </c>
      <c r="W66" s="27">
        <v>1</v>
      </c>
      <c r="X66" s="27">
        <v>21</v>
      </c>
      <c r="Y66" s="27">
        <v>2</v>
      </c>
      <c r="Z66" s="27">
        <v>1</v>
      </c>
      <c r="AA66" s="27">
        <v>3</v>
      </c>
      <c r="AB66" s="27">
        <v>28</v>
      </c>
      <c r="AC66" s="27">
        <v>0</v>
      </c>
      <c r="AD66" s="89">
        <v>3</v>
      </c>
      <c r="AE66" s="43">
        <v>2</v>
      </c>
      <c r="AF66" s="43">
        <v>20</v>
      </c>
      <c r="AG66" s="43">
        <v>0</v>
      </c>
      <c r="AH66" s="91">
        <v>3</v>
      </c>
      <c r="AI66" s="56">
        <v>4</v>
      </c>
      <c r="AJ66" s="27">
        <v>53</v>
      </c>
      <c r="AK66" s="27">
        <v>0</v>
      </c>
      <c r="AL66" s="27">
        <v>5</v>
      </c>
      <c r="AM66" s="27">
        <v>3</v>
      </c>
      <c r="AN66" s="27">
        <v>55</v>
      </c>
      <c r="AO66" s="27">
        <v>2</v>
      </c>
      <c r="AP66" s="27">
        <v>9</v>
      </c>
      <c r="AQ66" s="27">
        <v>11</v>
      </c>
      <c r="AR66" s="27">
        <v>44</v>
      </c>
      <c r="AS66" s="27">
        <v>0</v>
      </c>
      <c r="AT66" s="89">
        <v>6</v>
      </c>
      <c r="AU66" s="43">
        <v>2</v>
      </c>
      <c r="AV66" s="43">
        <v>36</v>
      </c>
      <c r="AW66" s="43">
        <v>1</v>
      </c>
      <c r="AX66" s="104">
        <v>2</v>
      </c>
      <c r="AY66" s="60">
        <v>0</v>
      </c>
      <c r="AZ66" s="27">
        <v>0</v>
      </c>
      <c r="BA66" s="27">
        <v>0</v>
      </c>
      <c r="BB66" s="27">
        <v>1</v>
      </c>
      <c r="BC66" s="27">
        <v>0</v>
      </c>
      <c r="BD66" s="27">
        <v>1</v>
      </c>
      <c r="BE66" s="27">
        <v>0</v>
      </c>
      <c r="BF66" s="27">
        <v>0</v>
      </c>
      <c r="BG66" s="27">
        <v>0</v>
      </c>
      <c r="BH66" s="27">
        <v>1</v>
      </c>
      <c r="BI66" s="27">
        <v>0</v>
      </c>
      <c r="BJ66" s="89">
        <v>0</v>
      </c>
      <c r="BK66" s="43">
        <v>0</v>
      </c>
      <c r="BL66" s="43">
        <v>0</v>
      </c>
      <c r="BM66" s="43">
        <v>0</v>
      </c>
      <c r="BN66" s="91">
        <v>0</v>
      </c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</row>
    <row r="67" spans="1:241" ht="12" customHeight="1" x14ac:dyDescent="0.2">
      <c r="A67" s="94">
        <v>8.3333333333333329E-2</v>
      </c>
      <c r="B67" s="95">
        <v>0.125</v>
      </c>
      <c r="C67" s="139">
        <v>1</v>
      </c>
      <c r="D67" s="78">
        <v>39</v>
      </c>
      <c r="E67" s="78">
        <v>15</v>
      </c>
      <c r="F67" s="78">
        <v>8</v>
      </c>
      <c r="G67" s="69">
        <v>5</v>
      </c>
      <c r="H67" s="69">
        <v>25</v>
      </c>
      <c r="I67" s="69">
        <v>0</v>
      </c>
      <c r="J67" s="69">
        <v>10</v>
      </c>
      <c r="K67" s="83">
        <v>3</v>
      </c>
      <c r="L67" s="83">
        <v>22</v>
      </c>
      <c r="M67" s="83">
        <v>0</v>
      </c>
      <c r="N67" s="83">
        <v>3</v>
      </c>
      <c r="O67" s="92">
        <v>3</v>
      </c>
      <c r="P67" s="92">
        <v>29</v>
      </c>
      <c r="Q67" s="92">
        <v>0</v>
      </c>
      <c r="R67" s="223">
        <v>10</v>
      </c>
      <c r="S67" s="88">
        <v>0</v>
      </c>
      <c r="T67" s="78">
        <v>14</v>
      </c>
      <c r="U67" s="78">
        <v>1</v>
      </c>
      <c r="V67" s="78">
        <v>3</v>
      </c>
      <c r="W67" s="69">
        <v>1</v>
      </c>
      <c r="X67" s="69">
        <v>17</v>
      </c>
      <c r="Y67" s="69">
        <v>2</v>
      </c>
      <c r="Z67" s="69">
        <v>6</v>
      </c>
      <c r="AA67" s="83">
        <v>0</v>
      </c>
      <c r="AB67" s="83">
        <v>18</v>
      </c>
      <c r="AC67" s="83">
        <v>1</v>
      </c>
      <c r="AD67" s="83">
        <v>5</v>
      </c>
      <c r="AE67" s="92">
        <v>4</v>
      </c>
      <c r="AF67" s="92">
        <v>15</v>
      </c>
      <c r="AG67" s="92">
        <v>0</v>
      </c>
      <c r="AH67" s="93">
        <v>3</v>
      </c>
      <c r="AI67" s="139">
        <v>3</v>
      </c>
      <c r="AJ67" s="78">
        <v>32</v>
      </c>
      <c r="AK67" s="78">
        <v>0</v>
      </c>
      <c r="AL67" s="78">
        <v>0</v>
      </c>
      <c r="AM67" s="69">
        <v>2</v>
      </c>
      <c r="AN67" s="69">
        <v>26</v>
      </c>
      <c r="AO67" s="69">
        <v>0</v>
      </c>
      <c r="AP67" s="69">
        <v>6</v>
      </c>
      <c r="AQ67" s="83">
        <v>0</v>
      </c>
      <c r="AR67" s="83">
        <v>29</v>
      </c>
      <c r="AS67" s="83">
        <v>0</v>
      </c>
      <c r="AT67" s="83">
        <v>3</v>
      </c>
      <c r="AU67" s="92">
        <v>1</v>
      </c>
      <c r="AV67" s="92">
        <v>26</v>
      </c>
      <c r="AW67" s="92">
        <v>0</v>
      </c>
      <c r="AX67" s="223">
        <v>2</v>
      </c>
      <c r="AY67" s="88">
        <v>0</v>
      </c>
      <c r="AZ67" s="78">
        <v>0</v>
      </c>
      <c r="BA67" s="78">
        <v>0</v>
      </c>
      <c r="BB67" s="78">
        <v>0</v>
      </c>
      <c r="BC67" s="69">
        <v>0</v>
      </c>
      <c r="BD67" s="69">
        <v>3</v>
      </c>
      <c r="BE67" s="69">
        <v>0</v>
      </c>
      <c r="BF67" s="69">
        <v>0</v>
      </c>
      <c r="BG67" s="83">
        <v>0</v>
      </c>
      <c r="BH67" s="83">
        <v>0</v>
      </c>
      <c r="BI67" s="83">
        <v>0</v>
      </c>
      <c r="BJ67" s="83">
        <v>0</v>
      </c>
      <c r="BK67" s="92">
        <v>0</v>
      </c>
      <c r="BL67" s="92">
        <v>0</v>
      </c>
      <c r="BM67" s="92">
        <v>0</v>
      </c>
      <c r="BN67" s="93">
        <v>0</v>
      </c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</row>
    <row r="68" spans="1:241" ht="12" customHeight="1" x14ac:dyDescent="0.2">
      <c r="A68" s="73">
        <v>0.125</v>
      </c>
      <c r="B68" s="74">
        <v>0.16666666666666699</v>
      </c>
      <c r="C68" s="56">
        <v>2</v>
      </c>
      <c r="D68" s="27">
        <v>17</v>
      </c>
      <c r="E68" s="27">
        <v>0</v>
      </c>
      <c r="F68" s="27">
        <v>9</v>
      </c>
      <c r="G68" s="27">
        <v>2</v>
      </c>
      <c r="H68" s="27">
        <v>21</v>
      </c>
      <c r="I68" s="27">
        <v>0</v>
      </c>
      <c r="J68" s="27">
        <v>10</v>
      </c>
      <c r="K68" s="27">
        <v>1</v>
      </c>
      <c r="L68" s="27">
        <v>24</v>
      </c>
      <c r="M68" s="27">
        <v>0</v>
      </c>
      <c r="N68" s="89">
        <v>14</v>
      </c>
      <c r="O68" s="43">
        <v>3</v>
      </c>
      <c r="P68" s="43">
        <v>20</v>
      </c>
      <c r="Q68" s="43">
        <v>1</v>
      </c>
      <c r="R68" s="104">
        <v>16</v>
      </c>
      <c r="S68" s="60">
        <v>6</v>
      </c>
      <c r="T68" s="27">
        <v>18</v>
      </c>
      <c r="U68" s="27">
        <v>0</v>
      </c>
      <c r="V68" s="27">
        <v>3</v>
      </c>
      <c r="W68" s="27">
        <v>4</v>
      </c>
      <c r="X68" s="27">
        <v>13</v>
      </c>
      <c r="Y68" s="27">
        <v>0</v>
      </c>
      <c r="Z68" s="27">
        <v>5</v>
      </c>
      <c r="AA68" s="27">
        <v>0</v>
      </c>
      <c r="AB68" s="27">
        <v>12</v>
      </c>
      <c r="AC68" s="27">
        <v>0</v>
      </c>
      <c r="AD68" s="89">
        <v>4</v>
      </c>
      <c r="AE68" s="43">
        <v>1</v>
      </c>
      <c r="AF68" s="43">
        <v>26</v>
      </c>
      <c r="AG68" s="43">
        <v>0</v>
      </c>
      <c r="AH68" s="91">
        <v>2</v>
      </c>
      <c r="AI68" s="56">
        <v>2</v>
      </c>
      <c r="AJ68" s="27">
        <v>21</v>
      </c>
      <c r="AK68" s="27">
        <v>0</v>
      </c>
      <c r="AL68" s="27">
        <v>1</v>
      </c>
      <c r="AM68" s="27">
        <v>2</v>
      </c>
      <c r="AN68" s="27">
        <v>22</v>
      </c>
      <c r="AO68" s="27">
        <v>0</v>
      </c>
      <c r="AP68" s="27">
        <v>4</v>
      </c>
      <c r="AQ68" s="27">
        <v>5</v>
      </c>
      <c r="AR68" s="27">
        <v>15</v>
      </c>
      <c r="AS68" s="27">
        <v>1</v>
      </c>
      <c r="AT68" s="89">
        <v>4</v>
      </c>
      <c r="AU68" s="43">
        <v>2</v>
      </c>
      <c r="AV68" s="43">
        <v>23</v>
      </c>
      <c r="AW68" s="43">
        <v>1</v>
      </c>
      <c r="AX68" s="104">
        <v>4</v>
      </c>
      <c r="AY68" s="60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1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89">
        <v>0</v>
      </c>
      <c r="BK68" s="43">
        <v>0</v>
      </c>
      <c r="BL68" s="43">
        <v>1</v>
      </c>
      <c r="BM68" s="43">
        <v>0</v>
      </c>
      <c r="BN68" s="91">
        <v>0</v>
      </c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</row>
    <row r="69" spans="1:241" ht="12" customHeight="1" x14ac:dyDescent="0.2">
      <c r="A69" s="94">
        <v>0.16666666666666666</v>
      </c>
      <c r="B69" s="95">
        <v>0.20833333333333301</v>
      </c>
      <c r="C69" s="139">
        <v>3</v>
      </c>
      <c r="D69" s="78">
        <v>32</v>
      </c>
      <c r="E69" s="78">
        <v>0</v>
      </c>
      <c r="F69" s="78">
        <v>22</v>
      </c>
      <c r="G69" s="69">
        <v>1</v>
      </c>
      <c r="H69" s="69">
        <v>21</v>
      </c>
      <c r="I69" s="69">
        <v>3</v>
      </c>
      <c r="J69" s="69">
        <v>15</v>
      </c>
      <c r="K69" s="83">
        <v>2</v>
      </c>
      <c r="L69" s="83">
        <v>44</v>
      </c>
      <c r="M69" s="83">
        <v>0</v>
      </c>
      <c r="N69" s="83">
        <v>17</v>
      </c>
      <c r="O69" s="92">
        <v>5</v>
      </c>
      <c r="P69" s="92">
        <v>36</v>
      </c>
      <c r="Q69" s="92">
        <v>3</v>
      </c>
      <c r="R69" s="223">
        <v>17</v>
      </c>
      <c r="S69" s="88">
        <v>1</v>
      </c>
      <c r="T69" s="78">
        <v>25</v>
      </c>
      <c r="U69" s="78">
        <v>0</v>
      </c>
      <c r="V69" s="78">
        <v>8</v>
      </c>
      <c r="W69" s="69">
        <v>6</v>
      </c>
      <c r="X69" s="69">
        <v>35</v>
      </c>
      <c r="Y69" s="69">
        <v>0</v>
      </c>
      <c r="Z69" s="69">
        <v>10</v>
      </c>
      <c r="AA69" s="83">
        <v>11</v>
      </c>
      <c r="AB69" s="83">
        <v>58</v>
      </c>
      <c r="AC69" s="83">
        <v>2</v>
      </c>
      <c r="AD69" s="83">
        <v>10</v>
      </c>
      <c r="AE69" s="92">
        <v>16</v>
      </c>
      <c r="AF69" s="92">
        <v>82</v>
      </c>
      <c r="AG69" s="92">
        <v>5</v>
      </c>
      <c r="AH69" s="93">
        <v>20</v>
      </c>
      <c r="AI69" s="139">
        <v>4</v>
      </c>
      <c r="AJ69" s="78">
        <v>33</v>
      </c>
      <c r="AK69" s="78">
        <v>1</v>
      </c>
      <c r="AL69" s="78">
        <v>5</v>
      </c>
      <c r="AM69" s="69">
        <v>4</v>
      </c>
      <c r="AN69" s="69">
        <v>42</v>
      </c>
      <c r="AO69" s="69">
        <v>3</v>
      </c>
      <c r="AP69" s="69">
        <v>5</v>
      </c>
      <c r="AQ69" s="83">
        <v>8</v>
      </c>
      <c r="AR69" s="83">
        <v>54</v>
      </c>
      <c r="AS69" s="83">
        <v>1</v>
      </c>
      <c r="AT69" s="83">
        <v>5</v>
      </c>
      <c r="AU69" s="92">
        <v>3</v>
      </c>
      <c r="AV69" s="92">
        <v>62</v>
      </c>
      <c r="AW69" s="92">
        <v>3</v>
      </c>
      <c r="AX69" s="223">
        <v>7</v>
      </c>
      <c r="AY69" s="88">
        <v>0</v>
      </c>
      <c r="AZ69" s="78">
        <v>2</v>
      </c>
      <c r="BA69" s="78">
        <v>0</v>
      </c>
      <c r="BB69" s="78">
        <v>0</v>
      </c>
      <c r="BC69" s="69">
        <v>0</v>
      </c>
      <c r="BD69" s="69">
        <v>0</v>
      </c>
      <c r="BE69" s="69">
        <v>0</v>
      </c>
      <c r="BF69" s="69">
        <v>1</v>
      </c>
      <c r="BG69" s="83">
        <v>1</v>
      </c>
      <c r="BH69" s="83">
        <v>2</v>
      </c>
      <c r="BI69" s="83">
        <v>0</v>
      </c>
      <c r="BJ69" s="83">
        <v>0</v>
      </c>
      <c r="BK69" s="92">
        <v>0</v>
      </c>
      <c r="BL69" s="92">
        <v>1</v>
      </c>
      <c r="BM69" s="92">
        <v>1</v>
      </c>
      <c r="BN69" s="93">
        <v>1</v>
      </c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</row>
    <row r="70" spans="1:241" ht="12" customHeight="1" x14ac:dyDescent="0.2">
      <c r="A70" s="73">
        <v>0.20833333333333334</v>
      </c>
      <c r="B70" s="74">
        <v>0.25</v>
      </c>
      <c r="C70" s="56">
        <v>11</v>
      </c>
      <c r="D70" s="27">
        <v>42</v>
      </c>
      <c r="E70" s="27">
        <v>3</v>
      </c>
      <c r="F70" s="27">
        <v>31</v>
      </c>
      <c r="G70" s="27">
        <v>9</v>
      </c>
      <c r="H70" s="27">
        <v>83</v>
      </c>
      <c r="I70" s="27">
        <v>9</v>
      </c>
      <c r="J70" s="27">
        <v>26</v>
      </c>
      <c r="K70" s="27">
        <v>17</v>
      </c>
      <c r="L70" s="27">
        <v>98</v>
      </c>
      <c r="M70" s="27">
        <v>8</v>
      </c>
      <c r="N70" s="89">
        <v>27</v>
      </c>
      <c r="O70" s="43">
        <v>11</v>
      </c>
      <c r="P70" s="43">
        <v>154</v>
      </c>
      <c r="Q70" s="43">
        <v>24</v>
      </c>
      <c r="R70" s="104">
        <v>25</v>
      </c>
      <c r="S70" s="60">
        <v>22</v>
      </c>
      <c r="T70" s="27">
        <v>107</v>
      </c>
      <c r="U70" s="27">
        <v>17</v>
      </c>
      <c r="V70" s="27">
        <v>14</v>
      </c>
      <c r="W70" s="27">
        <v>33</v>
      </c>
      <c r="X70" s="27">
        <v>178</v>
      </c>
      <c r="Y70" s="27">
        <v>29</v>
      </c>
      <c r="Z70" s="27">
        <v>28</v>
      </c>
      <c r="AA70" s="27">
        <v>42</v>
      </c>
      <c r="AB70" s="27">
        <v>210</v>
      </c>
      <c r="AC70" s="27">
        <v>19</v>
      </c>
      <c r="AD70" s="89">
        <v>17</v>
      </c>
      <c r="AE70" s="43">
        <v>31</v>
      </c>
      <c r="AF70" s="43">
        <v>269</v>
      </c>
      <c r="AG70" s="43">
        <v>19</v>
      </c>
      <c r="AH70" s="91">
        <v>21</v>
      </c>
      <c r="AI70" s="56">
        <v>10</v>
      </c>
      <c r="AJ70" s="27">
        <v>73</v>
      </c>
      <c r="AK70" s="27">
        <v>3</v>
      </c>
      <c r="AL70" s="27">
        <v>7</v>
      </c>
      <c r="AM70" s="27">
        <v>21</v>
      </c>
      <c r="AN70" s="27">
        <v>101</v>
      </c>
      <c r="AO70" s="27">
        <v>6</v>
      </c>
      <c r="AP70" s="27">
        <v>10</v>
      </c>
      <c r="AQ70" s="27">
        <v>16</v>
      </c>
      <c r="AR70" s="27">
        <v>117</v>
      </c>
      <c r="AS70" s="27">
        <v>8</v>
      </c>
      <c r="AT70" s="89">
        <v>13</v>
      </c>
      <c r="AU70" s="43">
        <v>23</v>
      </c>
      <c r="AV70" s="43">
        <v>166</v>
      </c>
      <c r="AW70" s="43">
        <v>5</v>
      </c>
      <c r="AX70" s="104">
        <v>20</v>
      </c>
      <c r="AY70" s="60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5</v>
      </c>
      <c r="BE70" s="27">
        <v>1</v>
      </c>
      <c r="BF70" s="27">
        <v>0</v>
      </c>
      <c r="BG70" s="27">
        <v>1</v>
      </c>
      <c r="BH70" s="27">
        <v>6</v>
      </c>
      <c r="BI70" s="27">
        <v>0</v>
      </c>
      <c r="BJ70" s="89">
        <v>1</v>
      </c>
      <c r="BK70" s="43">
        <v>0</v>
      </c>
      <c r="BL70" s="43">
        <v>5</v>
      </c>
      <c r="BM70" s="43">
        <v>1</v>
      </c>
      <c r="BN70" s="91">
        <v>0</v>
      </c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</row>
    <row r="71" spans="1:241" ht="12" customHeight="1" x14ac:dyDescent="0.2">
      <c r="A71" s="94">
        <v>0.25</v>
      </c>
      <c r="B71" s="95">
        <v>0.29166666666666602</v>
      </c>
      <c r="C71" s="139">
        <v>44</v>
      </c>
      <c r="D71" s="78">
        <v>125</v>
      </c>
      <c r="E71" s="78">
        <v>3</v>
      </c>
      <c r="F71" s="78">
        <v>19</v>
      </c>
      <c r="G71" s="69">
        <v>48</v>
      </c>
      <c r="H71" s="69">
        <v>250</v>
      </c>
      <c r="I71" s="69">
        <v>6</v>
      </c>
      <c r="J71" s="69">
        <v>38</v>
      </c>
      <c r="K71" s="83">
        <v>47</v>
      </c>
      <c r="L71" s="83">
        <v>232</v>
      </c>
      <c r="M71" s="83">
        <v>4</v>
      </c>
      <c r="N71" s="83">
        <v>24</v>
      </c>
      <c r="O71" s="92">
        <v>41</v>
      </c>
      <c r="P71" s="92">
        <v>306</v>
      </c>
      <c r="Q71" s="92">
        <v>2</v>
      </c>
      <c r="R71" s="223">
        <v>32</v>
      </c>
      <c r="S71" s="88">
        <v>42</v>
      </c>
      <c r="T71" s="78">
        <v>316</v>
      </c>
      <c r="U71" s="78">
        <v>10</v>
      </c>
      <c r="V71" s="78">
        <v>22</v>
      </c>
      <c r="W71" s="69">
        <v>51</v>
      </c>
      <c r="X71" s="69">
        <v>426</v>
      </c>
      <c r="Y71" s="69">
        <v>6</v>
      </c>
      <c r="Z71" s="69">
        <v>29</v>
      </c>
      <c r="AA71" s="83">
        <v>81</v>
      </c>
      <c r="AB71" s="83">
        <v>487</v>
      </c>
      <c r="AC71" s="83">
        <v>0</v>
      </c>
      <c r="AD71" s="83">
        <v>23</v>
      </c>
      <c r="AE71" s="92">
        <v>72</v>
      </c>
      <c r="AF71" s="92">
        <v>560</v>
      </c>
      <c r="AG71" s="92">
        <v>12</v>
      </c>
      <c r="AH71" s="93">
        <v>23</v>
      </c>
      <c r="AI71" s="139">
        <v>38</v>
      </c>
      <c r="AJ71" s="78">
        <v>224</v>
      </c>
      <c r="AK71" s="78">
        <v>4</v>
      </c>
      <c r="AL71" s="78">
        <v>24</v>
      </c>
      <c r="AM71" s="69">
        <v>53</v>
      </c>
      <c r="AN71" s="69">
        <v>284</v>
      </c>
      <c r="AO71" s="69">
        <v>6</v>
      </c>
      <c r="AP71" s="69">
        <v>25</v>
      </c>
      <c r="AQ71" s="83">
        <v>67</v>
      </c>
      <c r="AR71" s="83">
        <v>391</v>
      </c>
      <c r="AS71" s="83">
        <v>5</v>
      </c>
      <c r="AT71" s="83">
        <v>35</v>
      </c>
      <c r="AU71" s="92">
        <v>70</v>
      </c>
      <c r="AV71" s="92">
        <v>400</v>
      </c>
      <c r="AW71" s="92">
        <v>5</v>
      </c>
      <c r="AX71" s="223">
        <v>32</v>
      </c>
      <c r="AY71" s="88">
        <v>1</v>
      </c>
      <c r="AZ71" s="78">
        <v>10</v>
      </c>
      <c r="BA71" s="78">
        <v>2</v>
      </c>
      <c r="BB71" s="78">
        <v>1</v>
      </c>
      <c r="BC71" s="69">
        <v>0</v>
      </c>
      <c r="BD71" s="69">
        <v>8</v>
      </c>
      <c r="BE71" s="69">
        <v>1</v>
      </c>
      <c r="BF71" s="69">
        <v>0</v>
      </c>
      <c r="BG71" s="83">
        <v>1</v>
      </c>
      <c r="BH71" s="83">
        <v>12</v>
      </c>
      <c r="BI71" s="83">
        <v>0</v>
      </c>
      <c r="BJ71" s="83">
        <v>0</v>
      </c>
      <c r="BK71" s="92">
        <v>0</v>
      </c>
      <c r="BL71" s="92">
        <v>12</v>
      </c>
      <c r="BM71" s="92">
        <v>1</v>
      </c>
      <c r="BN71" s="93">
        <v>0</v>
      </c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</row>
    <row r="72" spans="1:241" ht="12" customHeight="1" x14ac:dyDescent="0.2">
      <c r="A72" s="73">
        <v>0.29166666666666669</v>
      </c>
      <c r="B72" s="74">
        <v>0.33333333333333298</v>
      </c>
      <c r="C72" s="56">
        <v>27</v>
      </c>
      <c r="D72" s="27">
        <v>255</v>
      </c>
      <c r="E72" s="27">
        <v>5</v>
      </c>
      <c r="F72" s="27">
        <v>39</v>
      </c>
      <c r="G72" s="27">
        <v>43</v>
      </c>
      <c r="H72" s="27">
        <v>297</v>
      </c>
      <c r="I72" s="27">
        <v>1</v>
      </c>
      <c r="J72" s="27">
        <v>39</v>
      </c>
      <c r="K72" s="27">
        <v>38</v>
      </c>
      <c r="L72" s="27">
        <v>336</v>
      </c>
      <c r="M72" s="27">
        <v>4</v>
      </c>
      <c r="N72" s="89">
        <v>50</v>
      </c>
      <c r="O72" s="43">
        <v>42</v>
      </c>
      <c r="P72" s="43">
        <v>226</v>
      </c>
      <c r="Q72" s="43">
        <v>4</v>
      </c>
      <c r="R72" s="104">
        <v>33</v>
      </c>
      <c r="S72" s="60">
        <v>63</v>
      </c>
      <c r="T72" s="27">
        <v>572</v>
      </c>
      <c r="U72" s="27">
        <v>5</v>
      </c>
      <c r="V72" s="27">
        <v>23</v>
      </c>
      <c r="W72" s="27">
        <v>52</v>
      </c>
      <c r="X72" s="27">
        <v>545</v>
      </c>
      <c r="Y72" s="27">
        <v>2</v>
      </c>
      <c r="Z72" s="27">
        <v>13</v>
      </c>
      <c r="AA72" s="27">
        <v>61</v>
      </c>
      <c r="AB72" s="27">
        <v>556</v>
      </c>
      <c r="AC72" s="27">
        <v>0</v>
      </c>
      <c r="AD72" s="89">
        <v>25</v>
      </c>
      <c r="AE72" s="43">
        <v>59</v>
      </c>
      <c r="AF72" s="43">
        <v>539</v>
      </c>
      <c r="AG72" s="43">
        <v>7</v>
      </c>
      <c r="AH72" s="91">
        <v>43</v>
      </c>
      <c r="AI72" s="56">
        <v>60</v>
      </c>
      <c r="AJ72" s="27">
        <v>413</v>
      </c>
      <c r="AK72" s="27">
        <v>8</v>
      </c>
      <c r="AL72" s="27">
        <v>33</v>
      </c>
      <c r="AM72" s="27">
        <v>77</v>
      </c>
      <c r="AN72" s="27">
        <v>469</v>
      </c>
      <c r="AO72" s="27">
        <v>4</v>
      </c>
      <c r="AP72" s="27">
        <v>24</v>
      </c>
      <c r="AQ72" s="27">
        <v>66</v>
      </c>
      <c r="AR72" s="27">
        <v>410</v>
      </c>
      <c r="AS72" s="27">
        <v>1</v>
      </c>
      <c r="AT72" s="89">
        <v>30</v>
      </c>
      <c r="AU72" s="43">
        <v>70</v>
      </c>
      <c r="AV72" s="43">
        <v>476</v>
      </c>
      <c r="AW72" s="43">
        <v>4</v>
      </c>
      <c r="AX72" s="104">
        <v>34</v>
      </c>
      <c r="AY72" s="60">
        <v>0</v>
      </c>
      <c r="AZ72" s="27">
        <v>11</v>
      </c>
      <c r="BA72" s="27">
        <v>1</v>
      </c>
      <c r="BB72" s="27">
        <v>2</v>
      </c>
      <c r="BC72" s="27">
        <v>2</v>
      </c>
      <c r="BD72" s="27">
        <v>18</v>
      </c>
      <c r="BE72" s="27">
        <v>0</v>
      </c>
      <c r="BF72" s="27">
        <v>0</v>
      </c>
      <c r="BG72" s="27">
        <v>0</v>
      </c>
      <c r="BH72" s="27">
        <v>16</v>
      </c>
      <c r="BI72" s="27">
        <v>4</v>
      </c>
      <c r="BJ72" s="89">
        <v>0</v>
      </c>
      <c r="BK72" s="43">
        <v>0</v>
      </c>
      <c r="BL72" s="43">
        <v>10</v>
      </c>
      <c r="BM72" s="43">
        <v>1</v>
      </c>
      <c r="BN72" s="91">
        <v>0</v>
      </c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</row>
    <row r="73" spans="1:241" ht="12" customHeight="1" x14ac:dyDescent="0.2">
      <c r="A73" s="94">
        <v>0.33333333333333331</v>
      </c>
      <c r="B73" s="95">
        <v>0.375</v>
      </c>
      <c r="C73" s="139">
        <v>30</v>
      </c>
      <c r="D73" s="78">
        <v>236</v>
      </c>
      <c r="E73" s="78">
        <v>4</v>
      </c>
      <c r="F73" s="78">
        <v>43</v>
      </c>
      <c r="G73" s="69">
        <v>26</v>
      </c>
      <c r="H73" s="69">
        <v>202</v>
      </c>
      <c r="I73" s="69">
        <v>6</v>
      </c>
      <c r="J73" s="69">
        <v>34</v>
      </c>
      <c r="K73" s="83">
        <v>29</v>
      </c>
      <c r="L73" s="83">
        <v>252</v>
      </c>
      <c r="M73" s="83">
        <v>4</v>
      </c>
      <c r="N73" s="83">
        <v>40</v>
      </c>
      <c r="O73" s="92">
        <v>55</v>
      </c>
      <c r="P73" s="92">
        <v>325</v>
      </c>
      <c r="Q73" s="92">
        <v>2</v>
      </c>
      <c r="R73" s="223">
        <v>52</v>
      </c>
      <c r="S73" s="88">
        <v>49</v>
      </c>
      <c r="T73" s="78">
        <v>513</v>
      </c>
      <c r="U73" s="78">
        <v>3</v>
      </c>
      <c r="V73" s="78">
        <v>31</v>
      </c>
      <c r="W73" s="69">
        <v>33</v>
      </c>
      <c r="X73" s="69">
        <v>505</v>
      </c>
      <c r="Y73" s="69">
        <v>0</v>
      </c>
      <c r="Z73" s="69">
        <v>48</v>
      </c>
      <c r="AA73" s="83">
        <v>32</v>
      </c>
      <c r="AB73" s="83">
        <v>451</v>
      </c>
      <c r="AC73" s="83">
        <v>6</v>
      </c>
      <c r="AD73" s="83">
        <v>34</v>
      </c>
      <c r="AE73" s="92">
        <v>23</v>
      </c>
      <c r="AF73" s="92">
        <v>482</v>
      </c>
      <c r="AG73" s="92">
        <v>6</v>
      </c>
      <c r="AH73" s="93">
        <v>47</v>
      </c>
      <c r="AI73" s="139">
        <v>45</v>
      </c>
      <c r="AJ73" s="78">
        <v>371</v>
      </c>
      <c r="AK73" s="78">
        <v>2</v>
      </c>
      <c r="AL73" s="78">
        <v>44</v>
      </c>
      <c r="AM73" s="69">
        <v>39</v>
      </c>
      <c r="AN73" s="69">
        <v>431</v>
      </c>
      <c r="AO73" s="69">
        <v>4</v>
      </c>
      <c r="AP73" s="69">
        <v>54</v>
      </c>
      <c r="AQ73" s="83">
        <v>49</v>
      </c>
      <c r="AR73" s="83">
        <v>514</v>
      </c>
      <c r="AS73" s="83">
        <v>4</v>
      </c>
      <c r="AT73" s="83">
        <v>55</v>
      </c>
      <c r="AU73" s="92">
        <v>59</v>
      </c>
      <c r="AV73" s="92">
        <v>427</v>
      </c>
      <c r="AW73" s="92">
        <v>3</v>
      </c>
      <c r="AX73" s="223">
        <v>57</v>
      </c>
      <c r="AY73" s="88">
        <v>0</v>
      </c>
      <c r="AZ73" s="78">
        <v>7</v>
      </c>
      <c r="BA73" s="78">
        <v>0</v>
      </c>
      <c r="BB73" s="78">
        <v>0</v>
      </c>
      <c r="BC73" s="69">
        <v>0</v>
      </c>
      <c r="BD73" s="69">
        <v>4</v>
      </c>
      <c r="BE73" s="69">
        <v>1</v>
      </c>
      <c r="BF73" s="69">
        <v>1</v>
      </c>
      <c r="BG73" s="83">
        <v>0</v>
      </c>
      <c r="BH73" s="83">
        <v>8</v>
      </c>
      <c r="BI73" s="83">
        <v>1</v>
      </c>
      <c r="BJ73" s="83">
        <v>3</v>
      </c>
      <c r="BK73" s="92">
        <v>0</v>
      </c>
      <c r="BL73" s="92">
        <v>22</v>
      </c>
      <c r="BM73" s="92">
        <v>1</v>
      </c>
      <c r="BN73" s="93">
        <v>0</v>
      </c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</row>
    <row r="74" spans="1:241" ht="12" customHeight="1" x14ac:dyDescent="0.2">
      <c r="A74" s="73">
        <v>0.375</v>
      </c>
      <c r="B74" s="74">
        <v>0.41666666666666602</v>
      </c>
      <c r="C74" s="56">
        <v>33</v>
      </c>
      <c r="D74" s="27">
        <v>243</v>
      </c>
      <c r="E74" s="27">
        <v>4</v>
      </c>
      <c r="F74" s="27">
        <v>37</v>
      </c>
      <c r="G74" s="27">
        <v>29</v>
      </c>
      <c r="H74" s="27">
        <v>286</v>
      </c>
      <c r="I74" s="27">
        <v>2</v>
      </c>
      <c r="J74" s="27">
        <v>44</v>
      </c>
      <c r="K74" s="27">
        <v>34</v>
      </c>
      <c r="L74" s="27">
        <v>250</v>
      </c>
      <c r="M74" s="27">
        <v>4</v>
      </c>
      <c r="N74" s="89">
        <v>41</v>
      </c>
      <c r="O74" s="43">
        <v>41</v>
      </c>
      <c r="P74" s="43">
        <v>252</v>
      </c>
      <c r="Q74" s="43">
        <v>2</v>
      </c>
      <c r="R74" s="104">
        <v>43</v>
      </c>
      <c r="S74" s="60">
        <v>39</v>
      </c>
      <c r="T74" s="27">
        <v>424</v>
      </c>
      <c r="U74" s="27">
        <v>0</v>
      </c>
      <c r="V74" s="27">
        <v>58</v>
      </c>
      <c r="W74" s="27">
        <v>30</v>
      </c>
      <c r="X74" s="27">
        <v>462</v>
      </c>
      <c r="Y74" s="27">
        <v>2</v>
      </c>
      <c r="Z74" s="27">
        <v>73</v>
      </c>
      <c r="AA74" s="27">
        <v>35</v>
      </c>
      <c r="AB74" s="27">
        <v>468</v>
      </c>
      <c r="AC74" s="27">
        <v>1</v>
      </c>
      <c r="AD74" s="89">
        <v>55</v>
      </c>
      <c r="AE74" s="43">
        <v>27</v>
      </c>
      <c r="AF74" s="43">
        <v>371</v>
      </c>
      <c r="AG74" s="43">
        <v>2</v>
      </c>
      <c r="AH74" s="91">
        <v>49</v>
      </c>
      <c r="AI74" s="56">
        <v>62</v>
      </c>
      <c r="AJ74" s="27">
        <v>497</v>
      </c>
      <c r="AK74" s="27">
        <v>6</v>
      </c>
      <c r="AL74" s="27">
        <v>63</v>
      </c>
      <c r="AM74" s="27">
        <v>33</v>
      </c>
      <c r="AN74" s="27">
        <v>419</v>
      </c>
      <c r="AO74" s="27">
        <v>3</v>
      </c>
      <c r="AP74" s="27">
        <v>59</v>
      </c>
      <c r="AQ74" s="27">
        <v>55</v>
      </c>
      <c r="AR74" s="27">
        <v>484</v>
      </c>
      <c r="AS74" s="27">
        <v>2</v>
      </c>
      <c r="AT74" s="89">
        <v>57</v>
      </c>
      <c r="AU74" s="43">
        <v>56</v>
      </c>
      <c r="AV74" s="43">
        <v>485</v>
      </c>
      <c r="AW74" s="43">
        <v>1</v>
      </c>
      <c r="AX74" s="104">
        <v>61</v>
      </c>
      <c r="AY74" s="60">
        <v>0</v>
      </c>
      <c r="AZ74" s="27">
        <v>6</v>
      </c>
      <c r="BA74" s="27">
        <v>1</v>
      </c>
      <c r="BB74" s="27">
        <v>0</v>
      </c>
      <c r="BC74" s="27">
        <v>0</v>
      </c>
      <c r="BD74" s="27">
        <v>4</v>
      </c>
      <c r="BE74" s="27">
        <v>1</v>
      </c>
      <c r="BF74" s="27">
        <v>0</v>
      </c>
      <c r="BG74" s="27">
        <v>0</v>
      </c>
      <c r="BH74" s="27">
        <v>8</v>
      </c>
      <c r="BI74" s="27">
        <v>1</v>
      </c>
      <c r="BJ74" s="89">
        <v>0</v>
      </c>
      <c r="BK74" s="43">
        <v>0</v>
      </c>
      <c r="BL74" s="43">
        <v>4</v>
      </c>
      <c r="BM74" s="43">
        <v>1</v>
      </c>
      <c r="BN74" s="91">
        <v>2</v>
      </c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</row>
    <row r="75" spans="1:241" ht="12" customHeight="1" x14ac:dyDescent="0.2">
      <c r="A75" s="94">
        <v>0.41666666666666669</v>
      </c>
      <c r="B75" s="95">
        <v>0.45833333333333298</v>
      </c>
      <c r="C75" s="139">
        <v>48</v>
      </c>
      <c r="D75" s="78">
        <v>315</v>
      </c>
      <c r="E75" s="78">
        <v>3</v>
      </c>
      <c r="F75" s="78">
        <v>53</v>
      </c>
      <c r="G75" s="69">
        <v>43</v>
      </c>
      <c r="H75" s="69">
        <v>309</v>
      </c>
      <c r="I75" s="69">
        <v>2</v>
      </c>
      <c r="J75" s="69">
        <v>52</v>
      </c>
      <c r="K75" s="83">
        <v>54</v>
      </c>
      <c r="L75" s="83">
        <v>354</v>
      </c>
      <c r="M75" s="83">
        <v>3</v>
      </c>
      <c r="N75" s="83">
        <v>72</v>
      </c>
      <c r="O75" s="92">
        <v>43</v>
      </c>
      <c r="P75" s="92">
        <v>261</v>
      </c>
      <c r="Q75" s="92">
        <v>3</v>
      </c>
      <c r="R75" s="223">
        <v>59</v>
      </c>
      <c r="S75" s="88">
        <v>37</v>
      </c>
      <c r="T75" s="78">
        <v>352</v>
      </c>
      <c r="U75" s="78">
        <v>4</v>
      </c>
      <c r="V75" s="78">
        <v>47</v>
      </c>
      <c r="W75" s="69">
        <v>35</v>
      </c>
      <c r="X75" s="69">
        <v>346</v>
      </c>
      <c r="Y75" s="69">
        <v>5</v>
      </c>
      <c r="Z75" s="69">
        <v>48</v>
      </c>
      <c r="AA75" s="83">
        <v>27</v>
      </c>
      <c r="AB75" s="83">
        <v>327</v>
      </c>
      <c r="AC75" s="83">
        <v>2</v>
      </c>
      <c r="AD75" s="83">
        <v>35</v>
      </c>
      <c r="AE75" s="92">
        <v>24</v>
      </c>
      <c r="AF75" s="92">
        <v>359</v>
      </c>
      <c r="AG75" s="92">
        <v>3</v>
      </c>
      <c r="AH75" s="93">
        <v>41</v>
      </c>
      <c r="AI75" s="139">
        <v>62</v>
      </c>
      <c r="AJ75" s="78">
        <v>449</v>
      </c>
      <c r="AK75" s="78">
        <v>3</v>
      </c>
      <c r="AL75" s="78">
        <v>53</v>
      </c>
      <c r="AM75" s="69">
        <v>36</v>
      </c>
      <c r="AN75" s="69">
        <v>434</v>
      </c>
      <c r="AO75" s="69">
        <v>0</v>
      </c>
      <c r="AP75" s="69">
        <v>71</v>
      </c>
      <c r="AQ75" s="83">
        <v>56</v>
      </c>
      <c r="AR75" s="83">
        <v>434</v>
      </c>
      <c r="AS75" s="83">
        <v>3</v>
      </c>
      <c r="AT75" s="83">
        <v>52</v>
      </c>
      <c r="AU75" s="92">
        <v>71</v>
      </c>
      <c r="AV75" s="92">
        <v>462</v>
      </c>
      <c r="AW75" s="92">
        <v>0</v>
      </c>
      <c r="AX75" s="223">
        <v>62</v>
      </c>
      <c r="AY75" s="88">
        <v>0</v>
      </c>
      <c r="AZ75" s="78">
        <v>10</v>
      </c>
      <c r="BA75" s="78">
        <v>0</v>
      </c>
      <c r="BB75" s="78">
        <v>1</v>
      </c>
      <c r="BC75" s="69">
        <v>0</v>
      </c>
      <c r="BD75" s="69">
        <v>1</v>
      </c>
      <c r="BE75" s="69">
        <v>2</v>
      </c>
      <c r="BF75" s="69">
        <v>0</v>
      </c>
      <c r="BG75" s="83">
        <v>0</v>
      </c>
      <c r="BH75" s="83">
        <v>3</v>
      </c>
      <c r="BI75" s="83">
        <v>0</v>
      </c>
      <c r="BJ75" s="83">
        <v>1</v>
      </c>
      <c r="BK75" s="92">
        <v>0</v>
      </c>
      <c r="BL75" s="92">
        <v>4</v>
      </c>
      <c r="BM75" s="92">
        <v>1</v>
      </c>
      <c r="BN75" s="93">
        <v>0</v>
      </c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</row>
    <row r="76" spans="1:241" ht="12" customHeight="1" x14ac:dyDescent="0.2">
      <c r="A76" s="73">
        <v>0.45833333333333331</v>
      </c>
      <c r="B76" s="74">
        <v>0.5</v>
      </c>
      <c r="C76" s="56">
        <v>44</v>
      </c>
      <c r="D76" s="27">
        <v>293</v>
      </c>
      <c r="E76" s="27">
        <v>4</v>
      </c>
      <c r="F76" s="27">
        <v>57</v>
      </c>
      <c r="G76" s="27">
        <v>58</v>
      </c>
      <c r="H76" s="27">
        <v>315</v>
      </c>
      <c r="I76" s="27">
        <v>2</v>
      </c>
      <c r="J76" s="27">
        <v>51</v>
      </c>
      <c r="K76" s="27">
        <v>58</v>
      </c>
      <c r="L76" s="27">
        <v>254</v>
      </c>
      <c r="M76" s="27">
        <v>4</v>
      </c>
      <c r="N76" s="89">
        <v>44</v>
      </c>
      <c r="O76" s="43">
        <v>52</v>
      </c>
      <c r="P76" s="43">
        <v>282</v>
      </c>
      <c r="Q76" s="43">
        <v>2</v>
      </c>
      <c r="R76" s="104">
        <v>49</v>
      </c>
      <c r="S76" s="60">
        <v>43</v>
      </c>
      <c r="T76" s="27">
        <v>304</v>
      </c>
      <c r="U76" s="27">
        <v>2</v>
      </c>
      <c r="V76" s="27">
        <v>49</v>
      </c>
      <c r="W76" s="27">
        <v>43</v>
      </c>
      <c r="X76" s="27">
        <v>297</v>
      </c>
      <c r="Y76" s="27">
        <v>0</v>
      </c>
      <c r="Z76" s="27">
        <v>48</v>
      </c>
      <c r="AA76" s="27">
        <v>35</v>
      </c>
      <c r="AB76" s="27">
        <v>314</v>
      </c>
      <c r="AC76" s="27">
        <v>3</v>
      </c>
      <c r="AD76" s="89">
        <v>41</v>
      </c>
      <c r="AE76" s="43">
        <v>27</v>
      </c>
      <c r="AF76" s="43">
        <v>340</v>
      </c>
      <c r="AG76" s="43">
        <v>4</v>
      </c>
      <c r="AH76" s="91">
        <v>42</v>
      </c>
      <c r="AI76" s="56">
        <v>63</v>
      </c>
      <c r="AJ76" s="27">
        <v>426</v>
      </c>
      <c r="AK76" s="27">
        <v>3</v>
      </c>
      <c r="AL76" s="27">
        <v>66</v>
      </c>
      <c r="AM76" s="27">
        <v>66</v>
      </c>
      <c r="AN76" s="27">
        <v>463</v>
      </c>
      <c r="AO76" s="27">
        <v>3</v>
      </c>
      <c r="AP76" s="27">
        <v>74</v>
      </c>
      <c r="AQ76" s="27">
        <v>65</v>
      </c>
      <c r="AR76" s="27">
        <v>447</v>
      </c>
      <c r="AS76" s="27">
        <v>2</v>
      </c>
      <c r="AT76" s="89">
        <v>62</v>
      </c>
      <c r="AU76" s="43">
        <v>82</v>
      </c>
      <c r="AV76" s="43">
        <v>439</v>
      </c>
      <c r="AW76" s="43">
        <v>2</v>
      </c>
      <c r="AX76" s="104">
        <v>58</v>
      </c>
      <c r="AY76" s="60">
        <v>0</v>
      </c>
      <c r="AZ76" s="27">
        <v>4</v>
      </c>
      <c r="BA76" s="27">
        <v>2</v>
      </c>
      <c r="BB76" s="27">
        <v>0</v>
      </c>
      <c r="BC76" s="27">
        <v>0</v>
      </c>
      <c r="BD76" s="27">
        <v>2</v>
      </c>
      <c r="BE76" s="27">
        <v>0</v>
      </c>
      <c r="BF76" s="27">
        <v>0</v>
      </c>
      <c r="BG76" s="27">
        <v>0</v>
      </c>
      <c r="BH76" s="27">
        <v>4</v>
      </c>
      <c r="BI76" s="27">
        <v>1</v>
      </c>
      <c r="BJ76" s="89">
        <v>1</v>
      </c>
      <c r="BK76" s="43">
        <v>0</v>
      </c>
      <c r="BL76" s="43">
        <v>4</v>
      </c>
      <c r="BM76" s="43">
        <v>0</v>
      </c>
      <c r="BN76" s="91">
        <v>0</v>
      </c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</row>
    <row r="77" spans="1:241" ht="12" customHeight="1" x14ac:dyDescent="0.2">
      <c r="A77" s="94">
        <v>0.5</v>
      </c>
      <c r="B77" s="95">
        <v>0.54166666666666663</v>
      </c>
      <c r="C77" s="139">
        <v>57</v>
      </c>
      <c r="D77" s="78">
        <v>306</v>
      </c>
      <c r="E77" s="78">
        <v>1</v>
      </c>
      <c r="F77" s="78">
        <v>49</v>
      </c>
      <c r="G77" s="69">
        <v>61</v>
      </c>
      <c r="H77" s="69">
        <v>367</v>
      </c>
      <c r="I77" s="69">
        <v>4</v>
      </c>
      <c r="J77" s="69">
        <v>57</v>
      </c>
      <c r="K77" s="83">
        <v>50</v>
      </c>
      <c r="L77" s="83">
        <v>340</v>
      </c>
      <c r="M77" s="83">
        <v>4</v>
      </c>
      <c r="N77" s="83">
        <v>51</v>
      </c>
      <c r="O77" s="92">
        <v>61</v>
      </c>
      <c r="P77" s="92">
        <v>321</v>
      </c>
      <c r="Q77" s="92">
        <v>2</v>
      </c>
      <c r="R77" s="223">
        <v>48</v>
      </c>
      <c r="S77" s="88">
        <v>38</v>
      </c>
      <c r="T77" s="78">
        <v>319</v>
      </c>
      <c r="U77" s="78">
        <v>2</v>
      </c>
      <c r="V77" s="78">
        <v>47</v>
      </c>
      <c r="W77" s="69">
        <v>24</v>
      </c>
      <c r="X77" s="69">
        <v>312</v>
      </c>
      <c r="Y77" s="69">
        <v>3</v>
      </c>
      <c r="Z77" s="69">
        <v>51</v>
      </c>
      <c r="AA77" s="83">
        <v>38</v>
      </c>
      <c r="AB77" s="83">
        <v>292</v>
      </c>
      <c r="AC77" s="83">
        <v>3</v>
      </c>
      <c r="AD77" s="83">
        <v>33</v>
      </c>
      <c r="AE77" s="92">
        <v>36</v>
      </c>
      <c r="AF77" s="92">
        <v>396</v>
      </c>
      <c r="AG77" s="92">
        <v>0</v>
      </c>
      <c r="AH77" s="93">
        <v>31</v>
      </c>
      <c r="AI77" s="139">
        <v>72</v>
      </c>
      <c r="AJ77" s="78">
        <v>506</v>
      </c>
      <c r="AK77" s="78">
        <v>2</v>
      </c>
      <c r="AL77" s="78">
        <v>72</v>
      </c>
      <c r="AM77" s="69">
        <v>52</v>
      </c>
      <c r="AN77" s="69">
        <v>452</v>
      </c>
      <c r="AO77" s="69">
        <v>6</v>
      </c>
      <c r="AP77" s="69">
        <v>51</v>
      </c>
      <c r="AQ77" s="83">
        <v>73</v>
      </c>
      <c r="AR77" s="83">
        <v>448</v>
      </c>
      <c r="AS77" s="83">
        <v>7</v>
      </c>
      <c r="AT77" s="83">
        <v>50</v>
      </c>
      <c r="AU77" s="92">
        <v>55</v>
      </c>
      <c r="AV77" s="92">
        <v>417</v>
      </c>
      <c r="AW77" s="92">
        <v>1</v>
      </c>
      <c r="AX77" s="223">
        <v>49</v>
      </c>
      <c r="AY77" s="88">
        <v>0</v>
      </c>
      <c r="AZ77" s="78">
        <v>3</v>
      </c>
      <c r="BA77" s="78">
        <v>1</v>
      </c>
      <c r="BB77" s="78">
        <v>0</v>
      </c>
      <c r="BC77" s="69">
        <v>2</v>
      </c>
      <c r="BD77" s="69">
        <v>12</v>
      </c>
      <c r="BE77" s="69">
        <v>1</v>
      </c>
      <c r="BF77" s="69">
        <v>0</v>
      </c>
      <c r="BG77" s="83">
        <v>0</v>
      </c>
      <c r="BH77" s="83">
        <v>13</v>
      </c>
      <c r="BI77" s="83">
        <v>0</v>
      </c>
      <c r="BJ77" s="83">
        <v>1</v>
      </c>
      <c r="BK77" s="92">
        <v>1</v>
      </c>
      <c r="BL77" s="92">
        <v>4</v>
      </c>
      <c r="BM77" s="92">
        <v>1</v>
      </c>
      <c r="BN77" s="93">
        <v>0</v>
      </c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</row>
    <row r="78" spans="1:241" ht="12" customHeight="1" x14ac:dyDescent="0.2">
      <c r="A78" s="73">
        <v>0.54166666666666663</v>
      </c>
      <c r="B78" s="74">
        <v>0.58333333333333337</v>
      </c>
      <c r="C78" s="56">
        <v>49</v>
      </c>
      <c r="D78" s="27">
        <v>299</v>
      </c>
      <c r="E78" s="27">
        <v>2</v>
      </c>
      <c r="F78" s="27">
        <v>33</v>
      </c>
      <c r="G78" s="27">
        <v>57</v>
      </c>
      <c r="H78" s="27">
        <v>302</v>
      </c>
      <c r="I78" s="27">
        <v>5</v>
      </c>
      <c r="J78" s="27">
        <v>28</v>
      </c>
      <c r="K78" s="27">
        <v>52</v>
      </c>
      <c r="L78" s="27">
        <v>329</v>
      </c>
      <c r="M78" s="27">
        <v>2</v>
      </c>
      <c r="N78" s="89">
        <v>62</v>
      </c>
      <c r="O78" s="43">
        <v>60</v>
      </c>
      <c r="P78" s="43">
        <v>354</v>
      </c>
      <c r="Q78" s="43">
        <v>2</v>
      </c>
      <c r="R78" s="104">
        <v>47</v>
      </c>
      <c r="S78" s="60">
        <v>40</v>
      </c>
      <c r="T78" s="27">
        <v>365</v>
      </c>
      <c r="U78" s="27">
        <v>5</v>
      </c>
      <c r="V78" s="27">
        <v>32</v>
      </c>
      <c r="W78" s="27">
        <v>43</v>
      </c>
      <c r="X78" s="27">
        <v>372</v>
      </c>
      <c r="Y78" s="27">
        <v>0</v>
      </c>
      <c r="Z78" s="27">
        <v>32</v>
      </c>
      <c r="AA78" s="27">
        <v>29</v>
      </c>
      <c r="AB78" s="27">
        <v>339</v>
      </c>
      <c r="AC78" s="27">
        <v>2</v>
      </c>
      <c r="AD78" s="89">
        <v>47</v>
      </c>
      <c r="AE78" s="43">
        <v>47</v>
      </c>
      <c r="AF78" s="43">
        <v>216</v>
      </c>
      <c r="AG78" s="43">
        <v>0</v>
      </c>
      <c r="AH78" s="91">
        <v>49</v>
      </c>
      <c r="AI78" s="56">
        <v>67</v>
      </c>
      <c r="AJ78" s="27">
        <v>475</v>
      </c>
      <c r="AK78" s="27">
        <v>3</v>
      </c>
      <c r="AL78" s="27">
        <v>46</v>
      </c>
      <c r="AM78" s="27">
        <v>59</v>
      </c>
      <c r="AN78" s="27">
        <v>494</v>
      </c>
      <c r="AO78" s="27">
        <v>1</v>
      </c>
      <c r="AP78" s="27">
        <v>60</v>
      </c>
      <c r="AQ78" s="27">
        <v>60</v>
      </c>
      <c r="AR78" s="27">
        <v>457</v>
      </c>
      <c r="AS78" s="27">
        <v>5</v>
      </c>
      <c r="AT78" s="89">
        <v>58</v>
      </c>
      <c r="AU78" s="43">
        <v>70</v>
      </c>
      <c r="AV78" s="43">
        <v>554</v>
      </c>
      <c r="AW78" s="43">
        <v>3</v>
      </c>
      <c r="AX78" s="104">
        <v>66</v>
      </c>
      <c r="AY78" s="60">
        <v>3</v>
      </c>
      <c r="AZ78" s="27">
        <v>6</v>
      </c>
      <c r="BA78" s="27">
        <v>1</v>
      </c>
      <c r="BB78" s="27">
        <v>0</v>
      </c>
      <c r="BC78" s="27">
        <v>2</v>
      </c>
      <c r="BD78" s="27">
        <v>2</v>
      </c>
      <c r="BE78" s="27">
        <v>0</v>
      </c>
      <c r="BF78" s="27">
        <v>0</v>
      </c>
      <c r="BG78" s="27">
        <v>0</v>
      </c>
      <c r="BH78" s="27">
        <v>2</v>
      </c>
      <c r="BI78" s="27">
        <v>2</v>
      </c>
      <c r="BJ78" s="89">
        <v>0</v>
      </c>
      <c r="BK78" s="43">
        <v>2</v>
      </c>
      <c r="BL78" s="43">
        <v>2</v>
      </c>
      <c r="BM78" s="43">
        <v>1</v>
      </c>
      <c r="BN78" s="91">
        <v>1</v>
      </c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</row>
    <row r="79" spans="1:241" ht="12" customHeight="1" x14ac:dyDescent="0.2">
      <c r="A79" s="94">
        <v>0.58333333333333337</v>
      </c>
      <c r="B79" s="95">
        <v>0.625</v>
      </c>
      <c r="C79" s="139">
        <v>63</v>
      </c>
      <c r="D79" s="78">
        <v>318</v>
      </c>
      <c r="E79" s="78">
        <v>1</v>
      </c>
      <c r="F79" s="78">
        <v>43</v>
      </c>
      <c r="G79" s="69">
        <v>66</v>
      </c>
      <c r="H79" s="69">
        <v>353</v>
      </c>
      <c r="I79" s="69">
        <v>5</v>
      </c>
      <c r="J79" s="69">
        <v>58</v>
      </c>
      <c r="K79" s="83">
        <v>82</v>
      </c>
      <c r="L79" s="83">
        <v>387</v>
      </c>
      <c r="M79" s="83">
        <v>6</v>
      </c>
      <c r="N79" s="83">
        <v>54</v>
      </c>
      <c r="O79" s="92">
        <v>66</v>
      </c>
      <c r="P79" s="92">
        <v>328</v>
      </c>
      <c r="Q79" s="92">
        <v>2</v>
      </c>
      <c r="R79" s="223">
        <v>56</v>
      </c>
      <c r="S79" s="88">
        <v>53</v>
      </c>
      <c r="T79" s="78">
        <v>341</v>
      </c>
      <c r="U79" s="78">
        <v>8</v>
      </c>
      <c r="V79" s="78">
        <v>31</v>
      </c>
      <c r="W79" s="69">
        <v>29</v>
      </c>
      <c r="X79" s="69">
        <v>309</v>
      </c>
      <c r="Y79" s="69">
        <v>4</v>
      </c>
      <c r="Z79" s="69">
        <v>47</v>
      </c>
      <c r="AA79" s="83">
        <v>48</v>
      </c>
      <c r="AB79" s="83">
        <v>344</v>
      </c>
      <c r="AC79" s="83">
        <v>2</v>
      </c>
      <c r="AD79" s="83">
        <v>36</v>
      </c>
      <c r="AE79" s="92">
        <v>34</v>
      </c>
      <c r="AF79" s="92">
        <v>301</v>
      </c>
      <c r="AG79" s="92">
        <v>5</v>
      </c>
      <c r="AH79" s="93">
        <v>31</v>
      </c>
      <c r="AI79" s="139">
        <v>74</v>
      </c>
      <c r="AJ79" s="78">
        <v>461</v>
      </c>
      <c r="AK79" s="78">
        <v>2</v>
      </c>
      <c r="AL79" s="78">
        <v>59</v>
      </c>
      <c r="AM79" s="69">
        <v>77</v>
      </c>
      <c r="AN79" s="69">
        <v>504</v>
      </c>
      <c r="AO79" s="69">
        <v>4</v>
      </c>
      <c r="AP79" s="69">
        <v>68</v>
      </c>
      <c r="AQ79" s="83">
        <v>66</v>
      </c>
      <c r="AR79" s="83">
        <v>483</v>
      </c>
      <c r="AS79" s="83">
        <v>3</v>
      </c>
      <c r="AT79" s="83">
        <v>57</v>
      </c>
      <c r="AU79" s="92">
        <v>77</v>
      </c>
      <c r="AV79" s="92">
        <v>432</v>
      </c>
      <c r="AW79" s="92">
        <v>2</v>
      </c>
      <c r="AX79" s="223">
        <v>46</v>
      </c>
      <c r="AY79" s="88">
        <v>0</v>
      </c>
      <c r="AZ79" s="78">
        <v>4</v>
      </c>
      <c r="BA79" s="78">
        <v>0</v>
      </c>
      <c r="BB79" s="78">
        <v>1</v>
      </c>
      <c r="BC79" s="69">
        <v>0</v>
      </c>
      <c r="BD79" s="69">
        <v>4</v>
      </c>
      <c r="BE79" s="69">
        <v>1</v>
      </c>
      <c r="BF79" s="69">
        <v>0</v>
      </c>
      <c r="BG79" s="83">
        <v>0</v>
      </c>
      <c r="BH79" s="83">
        <v>3</v>
      </c>
      <c r="BI79" s="83">
        <v>1</v>
      </c>
      <c r="BJ79" s="83">
        <v>1</v>
      </c>
      <c r="BK79" s="92">
        <v>0</v>
      </c>
      <c r="BL79" s="92">
        <v>3</v>
      </c>
      <c r="BM79" s="92">
        <v>1</v>
      </c>
      <c r="BN79" s="93">
        <v>0</v>
      </c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</row>
    <row r="80" spans="1:241" ht="12" customHeight="1" x14ac:dyDescent="0.2">
      <c r="A80" s="73">
        <v>0.625</v>
      </c>
      <c r="B80" s="74">
        <v>0.66666666666666663</v>
      </c>
      <c r="C80" s="56">
        <v>63</v>
      </c>
      <c r="D80" s="27">
        <v>304</v>
      </c>
      <c r="E80" s="27">
        <v>4</v>
      </c>
      <c r="F80" s="27">
        <v>60</v>
      </c>
      <c r="G80" s="27">
        <v>71</v>
      </c>
      <c r="H80" s="27">
        <v>340</v>
      </c>
      <c r="I80" s="27">
        <v>0</v>
      </c>
      <c r="J80" s="27">
        <v>41</v>
      </c>
      <c r="K80" s="27">
        <v>60</v>
      </c>
      <c r="L80" s="27">
        <v>314</v>
      </c>
      <c r="M80" s="27">
        <v>10</v>
      </c>
      <c r="N80" s="89">
        <v>45</v>
      </c>
      <c r="O80" s="43">
        <v>81</v>
      </c>
      <c r="P80" s="43">
        <v>358</v>
      </c>
      <c r="Q80" s="43">
        <v>5</v>
      </c>
      <c r="R80" s="104">
        <v>68</v>
      </c>
      <c r="S80" s="60">
        <v>42</v>
      </c>
      <c r="T80" s="27">
        <v>281</v>
      </c>
      <c r="U80" s="27">
        <v>2</v>
      </c>
      <c r="V80" s="27">
        <v>41</v>
      </c>
      <c r="W80" s="27">
        <v>42</v>
      </c>
      <c r="X80" s="27">
        <v>303</v>
      </c>
      <c r="Y80" s="27">
        <v>7</v>
      </c>
      <c r="Z80" s="27">
        <v>39</v>
      </c>
      <c r="AA80" s="27">
        <v>32</v>
      </c>
      <c r="AB80" s="27">
        <v>257</v>
      </c>
      <c r="AC80" s="27">
        <v>5</v>
      </c>
      <c r="AD80" s="89">
        <v>35</v>
      </c>
      <c r="AE80" s="43">
        <v>29</v>
      </c>
      <c r="AF80" s="43">
        <v>282</v>
      </c>
      <c r="AG80" s="43">
        <v>3</v>
      </c>
      <c r="AH80" s="91">
        <v>33</v>
      </c>
      <c r="AI80" s="56">
        <v>71</v>
      </c>
      <c r="AJ80" s="27">
        <v>507</v>
      </c>
      <c r="AK80" s="27">
        <v>3</v>
      </c>
      <c r="AL80" s="27">
        <v>58</v>
      </c>
      <c r="AM80" s="27">
        <v>79</v>
      </c>
      <c r="AN80" s="27">
        <v>487</v>
      </c>
      <c r="AO80" s="27">
        <v>2</v>
      </c>
      <c r="AP80" s="27">
        <v>55</v>
      </c>
      <c r="AQ80" s="27">
        <v>67</v>
      </c>
      <c r="AR80" s="27">
        <v>536</v>
      </c>
      <c r="AS80" s="27">
        <v>7</v>
      </c>
      <c r="AT80" s="89">
        <v>66</v>
      </c>
      <c r="AU80" s="43">
        <v>60</v>
      </c>
      <c r="AV80" s="43">
        <v>496</v>
      </c>
      <c r="AW80" s="43">
        <v>9</v>
      </c>
      <c r="AX80" s="104">
        <v>53</v>
      </c>
      <c r="AY80" s="60">
        <v>0</v>
      </c>
      <c r="AZ80" s="27">
        <v>4</v>
      </c>
      <c r="BA80" s="27">
        <v>0</v>
      </c>
      <c r="BB80" s="27">
        <v>1</v>
      </c>
      <c r="BC80" s="27">
        <v>0</v>
      </c>
      <c r="BD80" s="27">
        <v>1</v>
      </c>
      <c r="BE80" s="27">
        <v>1</v>
      </c>
      <c r="BF80" s="27">
        <v>1</v>
      </c>
      <c r="BG80" s="27">
        <v>1</v>
      </c>
      <c r="BH80" s="27">
        <v>2</v>
      </c>
      <c r="BI80" s="27">
        <v>0</v>
      </c>
      <c r="BJ80" s="89">
        <v>0</v>
      </c>
      <c r="BK80" s="43">
        <v>0</v>
      </c>
      <c r="BL80" s="43">
        <v>6</v>
      </c>
      <c r="BM80" s="43">
        <v>0</v>
      </c>
      <c r="BN80" s="91">
        <v>0</v>
      </c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</row>
    <row r="81" spans="1:241" ht="12" customHeight="1" x14ac:dyDescent="0.2">
      <c r="A81" s="94">
        <v>0.66666666666666663</v>
      </c>
      <c r="B81" s="95">
        <v>0.70833333333333337</v>
      </c>
      <c r="C81" s="139">
        <v>84</v>
      </c>
      <c r="D81" s="78">
        <v>385</v>
      </c>
      <c r="E81" s="78">
        <v>5</v>
      </c>
      <c r="F81" s="78">
        <v>51</v>
      </c>
      <c r="G81" s="69">
        <v>111</v>
      </c>
      <c r="H81" s="69">
        <v>435</v>
      </c>
      <c r="I81" s="69">
        <v>2</v>
      </c>
      <c r="J81" s="69">
        <v>40</v>
      </c>
      <c r="K81" s="83">
        <v>91</v>
      </c>
      <c r="L81" s="83">
        <v>374</v>
      </c>
      <c r="M81" s="83">
        <v>4</v>
      </c>
      <c r="N81" s="83">
        <v>37</v>
      </c>
      <c r="O81" s="92">
        <v>107</v>
      </c>
      <c r="P81" s="92">
        <v>376</v>
      </c>
      <c r="Q81" s="92">
        <v>14</v>
      </c>
      <c r="R81" s="223">
        <v>48</v>
      </c>
      <c r="S81" s="88">
        <v>36</v>
      </c>
      <c r="T81" s="78">
        <v>306</v>
      </c>
      <c r="U81" s="78">
        <v>2</v>
      </c>
      <c r="V81" s="78">
        <v>25</v>
      </c>
      <c r="W81" s="69">
        <v>32</v>
      </c>
      <c r="X81" s="69">
        <v>361</v>
      </c>
      <c r="Y81" s="69">
        <v>3</v>
      </c>
      <c r="Z81" s="69">
        <v>36</v>
      </c>
      <c r="AA81" s="83">
        <v>41</v>
      </c>
      <c r="AB81" s="83">
        <v>255</v>
      </c>
      <c r="AC81" s="83">
        <v>3</v>
      </c>
      <c r="AD81" s="83">
        <v>31</v>
      </c>
      <c r="AE81" s="92">
        <v>30</v>
      </c>
      <c r="AF81" s="92">
        <v>314</v>
      </c>
      <c r="AG81" s="92">
        <v>3</v>
      </c>
      <c r="AH81" s="93">
        <v>22</v>
      </c>
      <c r="AI81" s="139">
        <v>74</v>
      </c>
      <c r="AJ81" s="78">
        <v>547</v>
      </c>
      <c r="AK81" s="78">
        <v>3</v>
      </c>
      <c r="AL81" s="78">
        <v>76</v>
      </c>
      <c r="AM81" s="69">
        <v>79</v>
      </c>
      <c r="AN81" s="69">
        <v>590</v>
      </c>
      <c r="AO81" s="69">
        <v>3</v>
      </c>
      <c r="AP81" s="69">
        <v>39</v>
      </c>
      <c r="AQ81" s="83">
        <v>88</v>
      </c>
      <c r="AR81" s="83">
        <v>613</v>
      </c>
      <c r="AS81" s="83">
        <v>2</v>
      </c>
      <c r="AT81" s="83">
        <v>32</v>
      </c>
      <c r="AU81" s="92">
        <v>95</v>
      </c>
      <c r="AV81" s="92">
        <v>595</v>
      </c>
      <c r="AW81" s="92">
        <v>4</v>
      </c>
      <c r="AX81" s="223">
        <v>37</v>
      </c>
      <c r="AY81" s="88">
        <v>0</v>
      </c>
      <c r="AZ81" s="78">
        <v>8</v>
      </c>
      <c r="BA81" s="78">
        <v>1</v>
      </c>
      <c r="BB81" s="78">
        <v>1</v>
      </c>
      <c r="BC81" s="69">
        <v>1</v>
      </c>
      <c r="BD81" s="69">
        <v>5</v>
      </c>
      <c r="BE81" s="69">
        <v>1</v>
      </c>
      <c r="BF81" s="69">
        <v>0</v>
      </c>
      <c r="BG81" s="83">
        <v>0</v>
      </c>
      <c r="BH81" s="83">
        <v>18</v>
      </c>
      <c r="BI81" s="83">
        <v>3</v>
      </c>
      <c r="BJ81" s="83">
        <v>1</v>
      </c>
      <c r="BK81" s="92">
        <v>1</v>
      </c>
      <c r="BL81" s="92">
        <v>8</v>
      </c>
      <c r="BM81" s="92">
        <v>0</v>
      </c>
      <c r="BN81" s="93">
        <v>0</v>
      </c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</row>
    <row r="82" spans="1:241" ht="12" customHeight="1" x14ac:dyDescent="0.2">
      <c r="A82" s="73">
        <v>0.70833333333333337</v>
      </c>
      <c r="B82" s="74">
        <v>0.75</v>
      </c>
      <c r="C82" s="56">
        <v>85</v>
      </c>
      <c r="D82" s="27">
        <v>390</v>
      </c>
      <c r="E82" s="27">
        <v>4</v>
      </c>
      <c r="F82" s="27">
        <v>31</v>
      </c>
      <c r="G82" s="27">
        <v>155</v>
      </c>
      <c r="H82" s="27">
        <v>390</v>
      </c>
      <c r="I82" s="27">
        <v>5</v>
      </c>
      <c r="J82" s="27">
        <v>25</v>
      </c>
      <c r="K82" s="27">
        <v>192</v>
      </c>
      <c r="L82" s="27">
        <v>428</v>
      </c>
      <c r="M82" s="27">
        <v>1</v>
      </c>
      <c r="N82" s="89">
        <v>26</v>
      </c>
      <c r="O82" s="43">
        <v>149</v>
      </c>
      <c r="P82" s="43">
        <v>429</v>
      </c>
      <c r="Q82" s="43">
        <v>5</v>
      </c>
      <c r="R82" s="104">
        <v>21</v>
      </c>
      <c r="S82" s="60">
        <v>34</v>
      </c>
      <c r="T82" s="27">
        <v>287</v>
      </c>
      <c r="U82" s="27">
        <v>1</v>
      </c>
      <c r="V82" s="27">
        <v>21</v>
      </c>
      <c r="W82" s="27">
        <v>38</v>
      </c>
      <c r="X82" s="27">
        <v>403</v>
      </c>
      <c r="Y82" s="27">
        <v>3</v>
      </c>
      <c r="Z82" s="27">
        <v>18</v>
      </c>
      <c r="AA82" s="27">
        <v>47</v>
      </c>
      <c r="AB82" s="27">
        <v>341</v>
      </c>
      <c r="AC82" s="27">
        <v>1</v>
      </c>
      <c r="AD82" s="89">
        <v>16</v>
      </c>
      <c r="AE82" s="43">
        <v>46</v>
      </c>
      <c r="AF82" s="43">
        <v>350</v>
      </c>
      <c r="AG82" s="43">
        <v>3</v>
      </c>
      <c r="AH82" s="91">
        <v>15</v>
      </c>
      <c r="AI82" s="56">
        <v>100</v>
      </c>
      <c r="AJ82" s="27">
        <v>525</v>
      </c>
      <c r="AK82" s="27">
        <v>5</v>
      </c>
      <c r="AL82" s="27">
        <v>33</v>
      </c>
      <c r="AM82" s="27">
        <v>149</v>
      </c>
      <c r="AN82" s="27">
        <v>552</v>
      </c>
      <c r="AO82" s="27">
        <v>5</v>
      </c>
      <c r="AP82" s="27">
        <v>25</v>
      </c>
      <c r="AQ82" s="27">
        <v>105</v>
      </c>
      <c r="AR82" s="27">
        <v>583</v>
      </c>
      <c r="AS82" s="27">
        <v>1</v>
      </c>
      <c r="AT82" s="89">
        <v>19</v>
      </c>
      <c r="AU82" s="43">
        <v>128</v>
      </c>
      <c r="AV82" s="43">
        <v>514</v>
      </c>
      <c r="AW82" s="43">
        <v>3</v>
      </c>
      <c r="AX82" s="104">
        <v>18</v>
      </c>
      <c r="AY82" s="60">
        <v>2</v>
      </c>
      <c r="AZ82" s="27">
        <v>7</v>
      </c>
      <c r="BA82" s="27">
        <v>0</v>
      </c>
      <c r="BB82" s="27">
        <v>0</v>
      </c>
      <c r="BC82" s="27">
        <v>0</v>
      </c>
      <c r="BD82" s="27">
        <v>8</v>
      </c>
      <c r="BE82" s="27">
        <v>0</v>
      </c>
      <c r="BF82" s="27">
        <v>1</v>
      </c>
      <c r="BG82" s="27">
        <v>0</v>
      </c>
      <c r="BH82" s="27">
        <v>13</v>
      </c>
      <c r="BI82" s="27">
        <v>1</v>
      </c>
      <c r="BJ82" s="89">
        <v>0</v>
      </c>
      <c r="BK82" s="43">
        <v>0</v>
      </c>
      <c r="BL82" s="43">
        <v>4</v>
      </c>
      <c r="BM82" s="43">
        <v>2</v>
      </c>
      <c r="BN82" s="91">
        <v>0</v>
      </c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</row>
    <row r="83" spans="1:241" ht="12" customHeight="1" x14ac:dyDescent="0.2">
      <c r="A83" s="94">
        <v>0.75</v>
      </c>
      <c r="B83" s="95">
        <v>0.79166666666666663</v>
      </c>
      <c r="C83" s="139">
        <v>189</v>
      </c>
      <c r="D83" s="78">
        <v>414</v>
      </c>
      <c r="E83" s="78">
        <v>4</v>
      </c>
      <c r="F83" s="78">
        <v>19</v>
      </c>
      <c r="G83" s="69">
        <v>178</v>
      </c>
      <c r="H83" s="69">
        <v>388</v>
      </c>
      <c r="I83" s="69">
        <v>5</v>
      </c>
      <c r="J83" s="69">
        <v>19</v>
      </c>
      <c r="K83" s="83">
        <v>159</v>
      </c>
      <c r="L83" s="83">
        <v>373</v>
      </c>
      <c r="M83" s="83">
        <v>7</v>
      </c>
      <c r="N83" s="83">
        <v>29</v>
      </c>
      <c r="O83" s="92">
        <v>140</v>
      </c>
      <c r="P83" s="92">
        <v>392</v>
      </c>
      <c r="Q83" s="92">
        <v>2</v>
      </c>
      <c r="R83" s="223">
        <v>17</v>
      </c>
      <c r="S83" s="88">
        <v>42</v>
      </c>
      <c r="T83" s="78">
        <v>356</v>
      </c>
      <c r="U83" s="78">
        <v>1</v>
      </c>
      <c r="V83" s="78">
        <v>16</v>
      </c>
      <c r="W83" s="69">
        <v>48</v>
      </c>
      <c r="X83" s="69">
        <v>384</v>
      </c>
      <c r="Y83" s="69">
        <v>4</v>
      </c>
      <c r="Z83" s="69">
        <v>10</v>
      </c>
      <c r="AA83" s="83">
        <v>32</v>
      </c>
      <c r="AB83" s="83">
        <v>335</v>
      </c>
      <c r="AC83" s="83">
        <v>0</v>
      </c>
      <c r="AD83" s="83">
        <v>18</v>
      </c>
      <c r="AE83" s="92">
        <v>25</v>
      </c>
      <c r="AF83" s="92">
        <v>336</v>
      </c>
      <c r="AG83" s="92">
        <v>5</v>
      </c>
      <c r="AH83" s="93">
        <v>16</v>
      </c>
      <c r="AI83" s="139">
        <v>146</v>
      </c>
      <c r="AJ83" s="78">
        <v>552</v>
      </c>
      <c r="AK83" s="78">
        <v>10</v>
      </c>
      <c r="AL83" s="78">
        <v>12</v>
      </c>
      <c r="AM83" s="69">
        <v>130</v>
      </c>
      <c r="AN83" s="69">
        <v>579</v>
      </c>
      <c r="AO83" s="69">
        <v>5</v>
      </c>
      <c r="AP83" s="69">
        <v>12</v>
      </c>
      <c r="AQ83" s="83">
        <v>104</v>
      </c>
      <c r="AR83" s="83">
        <v>565</v>
      </c>
      <c r="AS83" s="83">
        <v>3</v>
      </c>
      <c r="AT83" s="83">
        <v>17</v>
      </c>
      <c r="AU83" s="92">
        <v>75</v>
      </c>
      <c r="AV83" s="92">
        <v>600</v>
      </c>
      <c r="AW83" s="92">
        <v>3</v>
      </c>
      <c r="AX83" s="223">
        <v>25</v>
      </c>
      <c r="AY83" s="88">
        <v>0</v>
      </c>
      <c r="AZ83" s="78">
        <v>3</v>
      </c>
      <c r="BA83" s="78">
        <v>1</v>
      </c>
      <c r="BB83" s="78">
        <v>0</v>
      </c>
      <c r="BC83" s="69">
        <v>1</v>
      </c>
      <c r="BD83" s="69">
        <v>10</v>
      </c>
      <c r="BE83" s="69">
        <v>0</v>
      </c>
      <c r="BF83" s="69">
        <v>0</v>
      </c>
      <c r="BG83" s="83">
        <v>2</v>
      </c>
      <c r="BH83" s="83">
        <v>13</v>
      </c>
      <c r="BI83" s="83">
        <v>1</v>
      </c>
      <c r="BJ83" s="83">
        <v>0</v>
      </c>
      <c r="BK83" s="92">
        <v>1</v>
      </c>
      <c r="BL83" s="92">
        <v>7</v>
      </c>
      <c r="BM83" s="92">
        <v>2</v>
      </c>
      <c r="BN83" s="93">
        <v>0</v>
      </c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</row>
    <row r="84" spans="1:241" ht="12" customHeight="1" x14ac:dyDescent="0.2">
      <c r="A84" s="73">
        <v>0.79166666666666663</v>
      </c>
      <c r="B84" s="74">
        <v>0.83333333333333337</v>
      </c>
      <c r="C84" s="56">
        <v>82</v>
      </c>
      <c r="D84" s="27">
        <v>388</v>
      </c>
      <c r="E84" s="27">
        <v>3</v>
      </c>
      <c r="F84" s="27">
        <v>12</v>
      </c>
      <c r="G84" s="27">
        <v>50</v>
      </c>
      <c r="H84" s="27">
        <v>412</v>
      </c>
      <c r="I84" s="27">
        <v>4</v>
      </c>
      <c r="J84" s="27">
        <v>20</v>
      </c>
      <c r="K84" s="27">
        <v>67</v>
      </c>
      <c r="L84" s="27">
        <v>402</v>
      </c>
      <c r="M84" s="27">
        <v>7</v>
      </c>
      <c r="N84" s="89">
        <v>13</v>
      </c>
      <c r="O84" s="43">
        <v>71</v>
      </c>
      <c r="P84" s="43">
        <v>489</v>
      </c>
      <c r="Q84" s="43">
        <v>3</v>
      </c>
      <c r="R84" s="104">
        <v>11</v>
      </c>
      <c r="S84" s="60">
        <v>17</v>
      </c>
      <c r="T84" s="27">
        <v>253</v>
      </c>
      <c r="U84" s="27">
        <v>3</v>
      </c>
      <c r="V84" s="27">
        <v>11</v>
      </c>
      <c r="W84" s="27">
        <v>22</v>
      </c>
      <c r="X84" s="27">
        <v>256</v>
      </c>
      <c r="Y84" s="27">
        <v>0</v>
      </c>
      <c r="Z84" s="27">
        <v>7</v>
      </c>
      <c r="AA84" s="27">
        <v>17</v>
      </c>
      <c r="AB84" s="27">
        <v>288</v>
      </c>
      <c r="AC84" s="27">
        <v>0</v>
      </c>
      <c r="AD84" s="89">
        <v>10</v>
      </c>
      <c r="AE84" s="43">
        <v>34</v>
      </c>
      <c r="AF84" s="43">
        <v>346</v>
      </c>
      <c r="AG84" s="43">
        <v>1</v>
      </c>
      <c r="AH84" s="91">
        <v>6</v>
      </c>
      <c r="AI84" s="56">
        <v>80</v>
      </c>
      <c r="AJ84" s="27">
        <v>587</v>
      </c>
      <c r="AK84" s="27">
        <v>3</v>
      </c>
      <c r="AL84" s="27">
        <v>17</v>
      </c>
      <c r="AM84" s="27">
        <v>75</v>
      </c>
      <c r="AN84" s="27">
        <v>564</v>
      </c>
      <c r="AO84" s="27">
        <v>6</v>
      </c>
      <c r="AP84" s="27">
        <v>23</v>
      </c>
      <c r="AQ84" s="27">
        <v>70</v>
      </c>
      <c r="AR84" s="27">
        <v>613</v>
      </c>
      <c r="AS84" s="27">
        <v>1</v>
      </c>
      <c r="AT84" s="89">
        <v>19</v>
      </c>
      <c r="AU84" s="43">
        <v>68</v>
      </c>
      <c r="AV84" s="43">
        <v>567</v>
      </c>
      <c r="AW84" s="43">
        <v>1</v>
      </c>
      <c r="AX84" s="104">
        <v>24</v>
      </c>
      <c r="AY84" s="60">
        <v>2</v>
      </c>
      <c r="AZ84" s="27">
        <v>21</v>
      </c>
      <c r="BA84" s="27">
        <v>1</v>
      </c>
      <c r="BB84" s="27">
        <v>0</v>
      </c>
      <c r="BC84" s="27">
        <v>2</v>
      </c>
      <c r="BD84" s="27">
        <v>21</v>
      </c>
      <c r="BE84" s="27">
        <v>1</v>
      </c>
      <c r="BF84" s="27">
        <v>0</v>
      </c>
      <c r="BG84" s="27">
        <v>1</v>
      </c>
      <c r="BH84" s="27">
        <v>5</v>
      </c>
      <c r="BI84" s="27">
        <v>1</v>
      </c>
      <c r="BJ84" s="89">
        <v>0</v>
      </c>
      <c r="BK84" s="43">
        <v>1</v>
      </c>
      <c r="BL84" s="43">
        <v>8</v>
      </c>
      <c r="BM84" s="43">
        <v>0</v>
      </c>
      <c r="BN84" s="91">
        <v>0</v>
      </c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</row>
    <row r="85" spans="1:241" ht="12" customHeight="1" x14ac:dyDescent="0.2">
      <c r="A85" s="94">
        <v>0.83333333333333337</v>
      </c>
      <c r="B85" s="95">
        <v>0.875</v>
      </c>
      <c r="C85" s="139">
        <v>56</v>
      </c>
      <c r="D85" s="78">
        <v>398</v>
      </c>
      <c r="E85" s="78">
        <v>6</v>
      </c>
      <c r="F85" s="78">
        <v>9</v>
      </c>
      <c r="G85" s="69">
        <v>45</v>
      </c>
      <c r="H85" s="69">
        <v>421</v>
      </c>
      <c r="I85" s="69">
        <v>5</v>
      </c>
      <c r="J85" s="69">
        <v>9</v>
      </c>
      <c r="K85" s="83">
        <v>35</v>
      </c>
      <c r="L85" s="83">
        <v>278</v>
      </c>
      <c r="M85" s="83">
        <v>4</v>
      </c>
      <c r="N85" s="83">
        <v>10</v>
      </c>
      <c r="O85" s="92">
        <v>36</v>
      </c>
      <c r="P85" s="92">
        <v>333</v>
      </c>
      <c r="Q85" s="92">
        <v>4</v>
      </c>
      <c r="R85" s="223">
        <v>5</v>
      </c>
      <c r="S85" s="88">
        <v>27</v>
      </c>
      <c r="T85" s="78">
        <v>266</v>
      </c>
      <c r="U85" s="78">
        <v>2</v>
      </c>
      <c r="V85" s="78">
        <v>7</v>
      </c>
      <c r="W85" s="69">
        <v>21</v>
      </c>
      <c r="X85" s="69">
        <v>282</v>
      </c>
      <c r="Y85" s="69">
        <v>3</v>
      </c>
      <c r="Z85" s="69">
        <v>11</v>
      </c>
      <c r="AA85" s="83">
        <v>33</v>
      </c>
      <c r="AB85" s="83">
        <v>220</v>
      </c>
      <c r="AC85" s="83">
        <v>1</v>
      </c>
      <c r="AD85" s="83">
        <v>14</v>
      </c>
      <c r="AE85" s="92">
        <v>21</v>
      </c>
      <c r="AF85" s="92">
        <v>240</v>
      </c>
      <c r="AG85" s="92">
        <v>3</v>
      </c>
      <c r="AH85" s="93">
        <v>3</v>
      </c>
      <c r="AI85" s="139">
        <v>63</v>
      </c>
      <c r="AJ85" s="78">
        <v>602</v>
      </c>
      <c r="AK85" s="78">
        <v>4</v>
      </c>
      <c r="AL85" s="78">
        <v>24</v>
      </c>
      <c r="AM85" s="69">
        <v>61</v>
      </c>
      <c r="AN85" s="69">
        <v>392</v>
      </c>
      <c r="AO85" s="69">
        <v>0</v>
      </c>
      <c r="AP85" s="69">
        <v>16</v>
      </c>
      <c r="AQ85" s="83">
        <v>58</v>
      </c>
      <c r="AR85" s="83">
        <v>434</v>
      </c>
      <c r="AS85" s="83">
        <v>1</v>
      </c>
      <c r="AT85" s="83">
        <v>15</v>
      </c>
      <c r="AU85" s="92">
        <v>39</v>
      </c>
      <c r="AV85" s="92">
        <v>312</v>
      </c>
      <c r="AW85" s="92">
        <v>1</v>
      </c>
      <c r="AX85" s="223">
        <v>9</v>
      </c>
      <c r="AY85" s="88">
        <v>1</v>
      </c>
      <c r="AZ85" s="78">
        <v>12</v>
      </c>
      <c r="BA85" s="78">
        <v>0</v>
      </c>
      <c r="BB85" s="78">
        <v>0</v>
      </c>
      <c r="BC85" s="69">
        <v>2</v>
      </c>
      <c r="BD85" s="69">
        <v>9</v>
      </c>
      <c r="BE85" s="69">
        <v>1</v>
      </c>
      <c r="BF85" s="69">
        <v>0</v>
      </c>
      <c r="BG85" s="83">
        <v>1</v>
      </c>
      <c r="BH85" s="83">
        <v>6</v>
      </c>
      <c r="BI85" s="83">
        <v>2</v>
      </c>
      <c r="BJ85" s="83">
        <v>0</v>
      </c>
      <c r="BK85" s="92">
        <v>0</v>
      </c>
      <c r="BL85" s="92">
        <v>2</v>
      </c>
      <c r="BM85" s="92">
        <v>1</v>
      </c>
      <c r="BN85" s="93">
        <v>0</v>
      </c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</row>
    <row r="86" spans="1:241" ht="12" customHeight="1" x14ac:dyDescent="0.2">
      <c r="A86" s="73">
        <v>0.875</v>
      </c>
      <c r="B86" s="74">
        <v>0.91666666666666663</v>
      </c>
      <c r="C86" s="56">
        <v>20</v>
      </c>
      <c r="D86" s="27">
        <v>316</v>
      </c>
      <c r="E86" s="27">
        <v>1</v>
      </c>
      <c r="F86" s="27">
        <v>6</v>
      </c>
      <c r="G86" s="27">
        <v>33</v>
      </c>
      <c r="H86" s="27">
        <v>324</v>
      </c>
      <c r="I86" s="27">
        <v>3</v>
      </c>
      <c r="J86" s="27">
        <v>9</v>
      </c>
      <c r="K86" s="27">
        <v>33</v>
      </c>
      <c r="L86" s="27">
        <v>253</v>
      </c>
      <c r="M86" s="27">
        <v>3</v>
      </c>
      <c r="N86" s="89">
        <v>6</v>
      </c>
      <c r="O86" s="43">
        <v>21</v>
      </c>
      <c r="P86" s="43">
        <v>244</v>
      </c>
      <c r="Q86" s="43">
        <v>2</v>
      </c>
      <c r="R86" s="104">
        <v>9</v>
      </c>
      <c r="S86" s="60">
        <v>14</v>
      </c>
      <c r="T86" s="27">
        <v>215</v>
      </c>
      <c r="U86" s="27">
        <v>4</v>
      </c>
      <c r="V86" s="27">
        <v>7</v>
      </c>
      <c r="W86" s="27">
        <v>24</v>
      </c>
      <c r="X86" s="27">
        <v>216</v>
      </c>
      <c r="Y86" s="27">
        <v>1</v>
      </c>
      <c r="Z86" s="27">
        <v>5</v>
      </c>
      <c r="AA86" s="27">
        <v>20</v>
      </c>
      <c r="AB86" s="27">
        <v>159</v>
      </c>
      <c r="AC86" s="27">
        <v>2</v>
      </c>
      <c r="AD86" s="89">
        <v>8</v>
      </c>
      <c r="AE86" s="43">
        <v>21</v>
      </c>
      <c r="AF86" s="43">
        <v>148</v>
      </c>
      <c r="AG86" s="43">
        <v>1</v>
      </c>
      <c r="AH86" s="91">
        <v>8</v>
      </c>
      <c r="AI86" s="56">
        <v>40</v>
      </c>
      <c r="AJ86" s="27">
        <v>397</v>
      </c>
      <c r="AK86" s="27">
        <v>5</v>
      </c>
      <c r="AL86" s="27">
        <v>14</v>
      </c>
      <c r="AM86" s="27">
        <v>48</v>
      </c>
      <c r="AN86" s="27">
        <v>364</v>
      </c>
      <c r="AO86" s="27">
        <v>1</v>
      </c>
      <c r="AP86" s="27">
        <v>4</v>
      </c>
      <c r="AQ86" s="27">
        <v>39</v>
      </c>
      <c r="AR86" s="27">
        <v>323</v>
      </c>
      <c r="AS86" s="27">
        <v>2</v>
      </c>
      <c r="AT86" s="89">
        <v>13</v>
      </c>
      <c r="AU86" s="43">
        <v>33</v>
      </c>
      <c r="AV86" s="43">
        <v>289</v>
      </c>
      <c r="AW86" s="43">
        <v>0</v>
      </c>
      <c r="AX86" s="104">
        <v>7</v>
      </c>
      <c r="AY86" s="60">
        <v>0</v>
      </c>
      <c r="AZ86" s="27">
        <v>3</v>
      </c>
      <c r="BA86" s="27">
        <v>0</v>
      </c>
      <c r="BB86" s="27">
        <v>0</v>
      </c>
      <c r="BC86" s="27">
        <v>0</v>
      </c>
      <c r="BD86" s="27">
        <v>3</v>
      </c>
      <c r="BE86" s="27">
        <v>0</v>
      </c>
      <c r="BF86" s="27">
        <v>0</v>
      </c>
      <c r="BG86" s="27">
        <v>2</v>
      </c>
      <c r="BH86" s="27">
        <v>1</v>
      </c>
      <c r="BI86" s="27">
        <v>0</v>
      </c>
      <c r="BJ86" s="89">
        <v>0</v>
      </c>
      <c r="BK86" s="43">
        <v>0</v>
      </c>
      <c r="BL86" s="43">
        <v>4</v>
      </c>
      <c r="BM86" s="43">
        <v>2</v>
      </c>
      <c r="BN86" s="91">
        <v>0</v>
      </c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</row>
    <row r="87" spans="1:241" ht="12" customHeight="1" x14ac:dyDescent="0.2">
      <c r="A87" s="94">
        <v>0.91666666666666663</v>
      </c>
      <c r="B87" s="95">
        <v>0.95833333333333337</v>
      </c>
      <c r="C87" s="139">
        <v>45</v>
      </c>
      <c r="D87" s="78">
        <v>238</v>
      </c>
      <c r="E87" s="78">
        <v>4</v>
      </c>
      <c r="F87" s="78">
        <v>8</v>
      </c>
      <c r="G87" s="69">
        <v>61</v>
      </c>
      <c r="H87" s="69">
        <v>264</v>
      </c>
      <c r="I87" s="69">
        <v>6</v>
      </c>
      <c r="J87" s="69">
        <v>13</v>
      </c>
      <c r="K87" s="83">
        <v>51</v>
      </c>
      <c r="L87" s="83">
        <v>243</v>
      </c>
      <c r="M87" s="83">
        <v>2</v>
      </c>
      <c r="N87" s="83">
        <v>3</v>
      </c>
      <c r="O87" s="92">
        <v>36</v>
      </c>
      <c r="P87" s="92">
        <v>194</v>
      </c>
      <c r="Q87" s="92">
        <v>3</v>
      </c>
      <c r="R87" s="223">
        <v>13</v>
      </c>
      <c r="S87" s="88">
        <v>17</v>
      </c>
      <c r="T87" s="78">
        <v>168</v>
      </c>
      <c r="U87" s="78">
        <v>2</v>
      </c>
      <c r="V87" s="78">
        <v>4</v>
      </c>
      <c r="W87" s="69">
        <v>17</v>
      </c>
      <c r="X87" s="69">
        <v>165</v>
      </c>
      <c r="Y87" s="69">
        <v>5</v>
      </c>
      <c r="Z87" s="69">
        <v>8</v>
      </c>
      <c r="AA87" s="83">
        <v>9</v>
      </c>
      <c r="AB87" s="83">
        <v>134</v>
      </c>
      <c r="AC87" s="83">
        <v>1</v>
      </c>
      <c r="AD87" s="83">
        <v>4</v>
      </c>
      <c r="AE87" s="92">
        <v>9</v>
      </c>
      <c r="AF87" s="92">
        <v>136</v>
      </c>
      <c r="AG87" s="92">
        <v>4</v>
      </c>
      <c r="AH87" s="93">
        <v>3</v>
      </c>
      <c r="AI87" s="139">
        <v>47</v>
      </c>
      <c r="AJ87" s="78">
        <v>361</v>
      </c>
      <c r="AK87" s="78">
        <v>1</v>
      </c>
      <c r="AL87" s="78">
        <v>3</v>
      </c>
      <c r="AM87" s="69">
        <v>65</v>
      </c>
      <c r="AN87" s="69">
        <v>335</v>
      </c>
      <c r="AO87" s="69">
        <v>4</v>
      </c>
      <c r="AP87" s="69">
        <v>4</v>
      </c>
      <c r="AQ87" s="83">
        <v>26</v>
      </c>
      <c r="AR87" s="83">
        <v>337</v>
      </c>
      <c r="AS87" s="83">
        <v>4</v>
      </c>
      <c r="AT87" s="83">
        <v>4</v>
      </c>
      <c r="AU87" s="92">
        <v>40</v>
      </c>
      <c r="AV87" s="92">
        <v>280</v>
      </c>
      <c r="AW87" s="92">
        <v>2</v>
      </c>
      <c r="AX87" s="223">
        <v>3</v>
      </c>
      <c r="AY87" s="88">
        <v>0</v>
      </c>
      <c r="AZ87" s="78">
        <v>2</v>
      </c>
      <c r="BA87" s="78">
        <v>0</v>
      </c>
      <c r="BB87" s="78">
        <v>1</v>
      </c>
      <c r="BC87" s="69">
        <v>0</v>
      </c>
      <c r="BD87" s="69">
        <v>1</v>
      </c>
      <c r="BE87" s="69">
        <v>0</v>
      </c>
      <c r="BF87" s="69">
        <v>0</v>
      </c>
      <c r="BG87" s="83">
        <v>0</v>
      </c>
      <c r="BH87" s="83">
        <v>3</v>
      </c>
      <c r="BI87" s="83">
        <v>0</v>
      </c>
      <c r="BJ87" s="83">
        <v>0</v>
      </c>
      <c r="BK87" s="92">
        <v>0</v>
      </c>
      <c r="BL87" s="92">
        <v>3</v>
      </c>
      <c r="BM87" s="92">
        <v>0</v>
      </c>
      <c r="BN87" s="93">
        <v>0</v>
      </c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</row>
    <row r="88" spans="1:241" ht="12" customHeight="1" x14ac:dyDescent="0.2">
      <c r="A88" s="75">
        <v>0.95833333333333337</v>
      </c>
      <c r="B88" s="76">
        <v>1</v>
      </c>
      <c r="C88" s="98">
        <v>34</v>
      </c>
      <c r="D88" s="66">
        <v>180</v>
      </c>
      <c r="E88" s="66">
        <v>3</v>
      </c>
      <c r="F88" s="66">
        <v>6</v>
      </c>
      <c r="G88" s="66">
        <v>26</v>
      </c>
      <c r="H88" s="66">
        <v>197</v>
      </c>
      <c r="I88" s="66">
        <v>10</v>
      </c>
      <c r="J88" s="66">
        <v>8</v>
      </c>
      <c r="K88" s="66">
        <v>24</v>
      </c>
      <c r="L88" s="66">
        <v>132</v>
      </c>
      <c r="M88" s="66">
        <v>4</v>
      </c>
      <c r="N88" s="66">
        <v>9</v>
      </c>
      <c r="O88" s="66">
        <v>26</v>
      </c>
      <c r="P88" s="66">
        <v>170</v>
      </c>
      <c r="Q88" s="66">
        <v>2</v>
      </c>
      <c r="R88" s="106">
        <v>13</v>
      </c>
      <c r="S88" s="65">
        <v>7</v>
      </c>
      <c r="T88" s="66">
        <v>110</v>
      </c>
      <c r="U88" s="66">
        <v>1</v>
      </c>
      <c r="V88" s="66">
        <v>1</v>
      </c>
      <c r="W88" s="66">
        <v>9</v>
      </c>
      <c r="X88" s="66">
        <v>85</v>
      </c>
      <c r="Y88" s="66">
        <v>3</v>
      </c>
      <c r="Z88" s="66">
        <v>2</v>
      </c>
      <c r="AA88" s="66">
        <v>2</v>
      </c>
      <c r="AB88" s="66">
        <v>81</v>
      </c>
      <c r="AC88" s="66">
        <v>3</v>
      </c>
      <c r="AD88" s="66">
        <v>3</v>
      </c>
      <c r="AE88" s="66">
        <v>1</v>
      </c>
      <c r="AF88" s="66">
        <v>99</v>
      </c>
      <c r="AG88" s="66">
        <v>3</v>
      </c>
      <c r="AH88" s="67">
        <v>6</v>
      </c>
      <c r="AI88" s="98">
        <v>29</v>
      </c>
      <c r="AJ88" s="66">
        <v>236</v>
      </c>
      <c r="AK88" s="66">
        <v>1</v>
      </c>
      <c r="AL88" s="66">
        <v>12</v>
      </c>
      <c r="AM88" s="66">
        <v>35</v>
      </c>
      <c r="AN88" s="66">
        <v>175</v>
      </c>
      <c r="AO88" s="66">
        <v>2</v>
      </c>
      <c r="AP88" s="66">
        <v>7</v>
      </c>
      <c r="AQ88" s="66">
        <v>17</v>
      </c>
      <c r="AR88" s="66">
        <v>165</v>
      </c>
      <c r="AS88" s="66">
        <v>1</v>
      </c>
      <c r="AT88" s="66">
        <v>3</v>
      </c>
      <c r="AU88" s="66">
        <v>24</v>
      </c>
      <c r="AV88" s="66">
        <v>135</v>
      </c>
      <c r="AW88" s="66">
        <v>1</v>
      </c>
      <c r="AX88" s="106">
        <v>3</v>
      </c>
      <c r="AY88" s="65">
        <v>0</v>
      </c>
      <c r="AZ88" s="66">
        <v>4</v>
      </c>
      <c r="BA88" s="66">
        <v>0</v>
      </c>
      <c r="BB88" s="66">
        <v>0</v>
      </c>
      <c r="BC88" s="66">
        <v>1</v>
      </c>
      <c r="BD88" s="66">
        <v>2</v>
      </c>
      <c r="BE88" s="66">
        <v>0</v>
      </c>
      <c r="BF88" s="66">
        <v>0</v>
      </c>
      <c r="BG88" s="66">
        <v>0</v>
      </c>
      <c r="BH88" s="66">
        <v>2</v>
      </c>
      <c r="BI88" s="66">
        <v>0</v>
      </c>
      <c r="BJ88" s="66">
        <v>0</v>
      </c>
      <c r="BK88" s="66">
        <v>0</v>
      </c>
      <c r="BL88" s="66">
        <v>4</v>
      </c>
      <c r="BM88" s="66">
        <v>0</v>
      </c>
      <c r="BN88" s="67">
        <v>0</v>
      </c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</row>
    <row r="89" spans="1:241" ht="9" customHeight="1" x14ac:dyDescent="0.2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</row>
    <row r="90" spans="1:241" ht="12" customHeight="1" x14ac:dyDescent="0.2">
      <c r="A90" s="51"/>
      <c r="B90" s="51"/>
      <c r="C90" s="508" t="s">
        <v>85</v>
      </c>
      <c r="D90" s="509"/>
      <c r="E90" s="509"/>
      <c r="F90" s="509"/>
      <c r="G90" s="509"/>
      <c r="H90" s="509"/>
      <c r="I90" s="509"/>
      <c r="J90" s="509"/>
      <c r="K90" s="509"/>
      <c r="L90" s="509"/>
      <c r="M90" s="509"/>
      <c r="N90" s="509"/>
      <c r="O90" s="509"/>
      <c r="P90" s="509"/>
      <c r="Q90" s="509"/>
      <c r="R90" s="510"/>
      <c r="S90" s="505" t="s">
        <v>86</v>
      </c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7"/>
      <c r="AI90" s="494" t="s">
        <v>87</v>
      </c>
      <c r="AJ90" s="495"/>
      <c r="AK90" s="495"/>
      <c r="AL90" s="495"/>
      <c r="AM90" s="495"/>
      <c r="AN90" s="495"/>
      <c r="AO90" s="495"/>
      <c r="AP90" s="495"/>
      <c r="AQ90" s="495"/>
      <c r="AR90" s="495"/>
      <c r="AS90" s="495"/>
      <c r="AT90" s="495"/>
      <c r="AU90" s="495"/>
      <c r="AV90" s="495"/>
      <c r="AW90" s="495"/>
      <c r="AX90" s="496"/>
      <c r="AY90" s="502" t="s">
        <v>88</v>
      </c>
      <c r="AZ90" s="503"/>
      <c r="BA90" s="503"/>
      <c r="BB90" s="503"/>
      <c r="BC90" s="503"/>
      <c r="BD90" s="503"/>
      <c r="BE90" s="503"/>
      <c r="BF90" s="503"/>
      <c r="BG90" s="503"/>
      <c r="BH90" s="503"/>
      <c r="BI90" s="503"/>
      <c r="BJ90" s="503"/>
      <c r="BK90" s="503"/>
      <c r="BL90" s="503"/>
      <c r="BM90" s="503"/>
      <c r="BN90" s="504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</row>
    <row r="91" spans="1:241" ht="12" customHeight="1" x14ac:dyDescent="0.2">
      <c r="A91" s="492" t="s">
        <v>0</v>
      </c>
      <c r="B91" s="493"/>
      <c r="C91" s="500" t="s">
        <v>1</v>
      </c>
      <c r="D91" s="498"/>
      <c r="E91" s="498"/>
      <c r="F91" s="498"/>
      <c r="G91" s="497" t="s">
        <v>4</v>
      </c>
      <c r="H91" s="498"/>
      <c r="I91" s="498"/>
      <c r="J91" s="499"/>
      <c r="K91" s="497" t="s">
        <v>5</v>
      </c>
      <c r="L91" s="498"/>
      <c r="M91" s="498"/>
      <c r="N91" s="498"/>
      <c r="O91" s="497" t="s">
        <v>6</v>
      </c>
      <c r="P91" s="498"/>
      <c r="Q91" s="498"/>
      <c r="R91" s="498"/>
      <c r="S91" s="500" t="s">
        <v>1</v>
      </c>
      <c r="T91" s="498"/>
      <c r="U91" s="498"/>
      <c r="V91" s="499"/>
      <c r="W91" s="497" t="s">
        <v>4</v>
      </c>
      <c r="X91" s="498"/>
      <c r="Y91" s="498"/>
      <c r="Z91" s="499"/>
      <c r="AA91" s="497" t="s">
        <v>5</v>
      </c>
      <c r="AB91" s="498"/>
      <c r="AC91" s="498"/>
      <c r="AD91" s="499"/>
      <c r="AE91" s="497" t="s">
        <v>6</v>
      </c>
      <c r="AF91" s="498"/>
      <c r="AG91" s="498"/>
      <c r="AH91" s="501"/>
      <c r="AI91" s="500" t="s">
        <v>1</v>
      </c>
      <c r="AJ91" s="498"/>
      <c r="AK91" s="498"/>
      <c r="AL91" s="499"/>
      <c r="AM91" s="497" t="s">
        <v>4</v>
      </c>
      <c r="AN91" s="498"/>
      <c r="AO91" s="498"/>
      <c r="AP91" s="499"/>
      <c r="AQ91" s="497" t="s">
        <v>5</v>
      </c>
      <c r="AR91" s="498"/>
      <c r="AS91" s="498"/>
      <c r="AT91" s="499"/>
      <c r="AU91" s="497" t="s">
        <v>6</v>
      </c>
      <c r="AV91" s="498"/>
      <c r="AW91" s="498"/>
      <c r="AX91" s="501"/>
      <c r="AY91" s="500" t="s">
        <v>1</v>
      </c>
      <c r="AZ91" s="498"/>
      <c r="BA91" s="498"/>
      <c r="BB91" s="499"/>
      <c r="BC91" s="497" t="s">
        <v>4</v>
      </c>
      <c r="BD91" s="498"/>
      <c r="BE91" s="498"/>
      <c r="BF91" s="499"/>
      <c r="BG91" s="497" t="s">
        <v>5</v>
      </c>
      <c r="BH91" s="498"/>
      <c r="BI91" s="498"/>
      <c r="BJ91" s="499"/>
      <c r="BK91" s="497" t="s">
        <v>6</v>
      </c>
      <c r="BL91" s="498"/>
      <c r="BM91" s="498"/>
      <c r="BN91" s="501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</row>
    <row r="92" spans="1:241" ht="12" customHeight="1" x14ac:dyDescent="0.2">
      <c r="A92" s="249" t="s">
        <v>74</v>
      </c>
      <c r="B92" s="250" t="s">
        <v>75</v>
      </c>
      <c r="C92" s="135" t="s">
        <v>3</v>
      </c>
      <c r="D92" s="136" t="s">
        <v>2</v>
      </c>
      <c r="E92" s="136" t="s">
        <v>9</v>
      </c>
      <c r="F92" s="136" t="s">
        <v>10</v>
      </c>
      <c r="G92" s="136" t="s">
        <v>3</v>
      </c>
      <c r="H92" s="172" t="s">
        <v>2</v>
      </c>
      <c r="I92" s="136" t="s">
        <v>9</v>
      </c>
      <c r="J92" s="136" t="s">
        <v>10</v>
      </c>
      <c r="K92" s="136" t="s">
        <v>3</v>
      </c>
      <c r="L92" s="136" t="s">
        <v>2</v>
      </c>
      <c r="M92" s="136" t="s">
        <v>9</v>
      </c>
      <c r="N92" s="136" t="s">
        <v>10</v>
      </c>
      <c r="O92" s="136" t="s">
        <v>3</v>
      </c>
      <c r="P92" s="136" t="s">
        <v>2</v>
      </c>
      <c r="Q92" s="136" t="s">
        <v>9</v>
      </c>
      <c r="R92" s="136" t="s">
        <v>10</v>
      </c>
      <c r="S92" s="135" t="s">
        <v>3</v>
      </c>
      <c r="T92" s="136" t="s">
        <v>2</v>
      </c>
      <c r="U92" s="136" t="s">
        <v>9</v>
      </c>
      <c r="V92" s="136" t="s">
        <v>10</v>
      </c>
      <c r="W92" s="136" t="s">
        <v>3</v>
      </c>
      <c r="X92" s="136" t="s">
        <v>2</v>
      </c>
      <c r="Y92" s="136" t="s">
        <v>9</v>
      </c>
      <c r="Z92" s="136" t="s">
        <v>10</v>
      </c>
      <c r="AA92" s="136" t="s">
        <v>3</v>
      </c>
      <c r="AB92" s="136" t="s">
        <v>2</v>
      </c>
      <c r="AC92" s="136" t="s">
        <v>9</v>
      </c>
      <c r="AD92" s="136" t="s">
        <v>10</v>
      </c>
      <c r="AE92" s="136" t="s">
        <v>3</v>
      </c>
      <c r="AF92" s="136" t="s">
        <v>2</v>
      </c>
      <c r="AG92" s="136" t="s">
        <v>9</v>
      </c>
      <c r="AH92" s="136" t="s">
        <v>10</v>
      </c>
      <c r="AI92" s="135" t="s">
        <v>3</v>
      </c>
      <c r="AJ92" s="136" t="s">
        <v>2</v>
      </c>
      <c r="AK92" s="136" t="s">
        <v>9</v>
      </c>
      <c r="AL92" s="136" t="s">
        <v>10</v>
      </c>
      <c r="AM92" s="136" t="s">
        <v>3</v>
      </c>
      <c r="AN92" s="136" t="s">
        <v>2</v>
      </c>
      <c r="AO92" s="136" t="s">
        <v>9</v>
      </c>
      <c r="AP92" s="136" t="s">
        <v>10</v>
      </c>
      <c r="AQ92" s="136" t="s">
        <v>3</v>
      </c>
      <c r="AR92" s="136" t="s">
        <v>2</v>
      </c>
      <c r="AS92" s="136" t="s">
        <v>9</v>
      </c>
      <c r="AT92" s="136" t="s">
        <v>10</v>
      </c>
      <c r="AU92" s="136" t="s">
        <v>3</v>
      </c>
      <c r="AV92" s="136" t="s">
        <v>2</v>
      </c>
      <c r="AW92" s="136" t="s">
        <v>9</v>
      </c>
      <c r="AX92" s="136" t="s">
        <v>10</v>
      </c>
      <c r="AY92" s="135" t="s">
        <v>3</v>
      </c>
      <c r="AZ92" s="136" t="s">
        <v>2</v>
      </c>
      <c r="BA92" s="136" t="s">
        <v>9</v>
      </c>
      <c r="BB92" s="136" t="s">
        <v>10</v>
      </c>
      <c r="BC92" s="136" t="s">
        <v>3</v>
      </c>
      <c r="BD92" s="136" t="s">
        <v>2</v>
      </c>
      <c r="BE92" s="136" t="s">
        <v>9</v>
      </c>
      <c r="BF92" s="136" t="s">
        <v>10</v>
      </c>
      <c r="BG92" s="136" t="s">
        <v>3</v>
      </c>
      <c r="BH92" s="136" t="s">
        <v>2</v>
      </c>
      <c r="BI92" s="136" t="s">
        <v>9</v>
      </c>
      <c r="BJ92" s="136" t="s">
        <v>10</v>
      </c>
      <c r="BK92" s="136" t="s">
        <v>3</v>
      </c>
      <c r="BL92" s="136" t="s">
        <v>2</v>
      </c>
      <c r="BM92" s="136" t="s">
        <v>9</v>
      </c>
      <c r="BN92" s="137" t="s">
        <v>10</v>
      </c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</row>
    <row r="93" spans="1:241" ht="12" customHeight="1" x14ac:dyDescent="0.2">
      <c r="A93" s="94">
        <v>0</v>
      </c>
      <c r="B93" s="95">
        <v>4.1666666666666664E-2</v>
      </c>
      <c r="C93" s="88">
        <v>0</v>
      </c>
      <c r="D93" s="78">
        <v>14</v>
      </c>
      <c r="E93" s="78">
        <v>2</v>
      </c>
      <c r="F93" s="78">
        <v>0</v>
      </c>
      <c r="G93" s="69">
        <v>0</v>
      </c>
      <c r="H93" s="69">
        <v>7</v>
      </c>
      <c r="I93" s="69">
        <v>0</v>
      </c>
      <c r="J93" s="69">
        <v>0</v>
      </c>
      <c r="K93" s="83">
        <v>0</v>
      </c>
      <c r="L93" s="83">
        <v>1</v>
      </c>
      <c r="M93" s="83">
        <v>0</v>
      </c>
      <c r="N93" s="83">
        <v>1</v>
      </c>
      <c r="O93" s="92">
        <v>0</v>
      </c>
      <c r="P93" s="92">
        <v>4</v>
      </c>
      <c r="Q93" s="92">
        <v>1</v>
      </c>
      <c r="R93" s="92">
        <v>0</v>
      </c>
      <c r="S93" s="88">
        <v>15</v>
      </c>
      <c r="T93" s="78">
        <v>183</v>
      </c>
      <c r="U93" s="78">
        <v>12</v>
      </c>
      <c r="V93" s="78">
        <v>14</v>
      </c>
      <c r="W93" s="69">
        <v>14</v>
      </c>
      <c r="X93" s="69">
        <v>121</v>
      </c>
      <c r="Y93" s="69">
        <v>1</v>
      </c>
      <c r="Z93" s="69">
        <v>9</v>
      </c>
      <c r="AA93" s="83">
        <v>13</v>
      </c>
      <c r="AB93" s="83">
        <v>127</v>
      </c>
      <c r="AC93" s="83">
        <v>5</v>
      </c>
      <c r="AD93" s="83">
        <v>11</v>
      </c>
      <c r="AE93" s="92">
        <v>14</v>
      </c>
      <c r="AF93" s="92">
        <v>133</v>
      </c>
      <c r="AG93" s="92">
        <v>4</v>
      </c>
      <c r="AH93" s="92">
        <v>14</v>
      </c>
      <c r="AI93" s="88">
        <v>0</v>
      </c>
      <c r="AJ93" s="78">
        <v>13</v>
      </c>
      <c r="AK93" s="78">
        <v>2</v>
      </c>
      <c r="AL93" s="78">
        <v>0</v>
      </c>
      <c r="AM93" s="69">
        <v>0</v>
      </c>
      <c r="AN93" s="69">
        <v>6</v>
      </c>
      <c r="AO93" s="69">
        <v>0</v>
      </c>
      <c r="AP93" s="69">
        <v>0</v>
      </c>
      <c r="AQ93" s="83">
        <v>0</v>
      </c>
      <c r="AR93" s="83">
        <v>1</v>
      </c>
      <c r="AS93" s="83">
        <v>0</v>
      </c>
      <c r="AT93" s="83">
        <v>1</v>
      </c>
      <c r="AU93" s="92">
        <v>0</v>
      </c>
      <c r="AV93" s="92">
        <v>2</v>
      </c>
      <c r="AW93" s="92">
        <v>1</v>
      </c>
      <c r="AX93" s="92">
        <v>0</v>
      </c>
      <c r="AY93" s="88"/>
      <c r="AZ93" s="78"/>
      <c r="BA93" s="78"/>
      <c r="BB93" s="78"/>
      <c r="BC93" s="69"/>
      <c r="BD93" s="69"/>
      <c r="BE93" s="69"/>
      <c r="BF93" s="69"/>
      <c r="BG93" s="83"/>
      <c r="BH93" s="83"/>
      <c r="BI93" s="83"/>
      <c r="BJ93" s="83"/>
      <c r="BK93" s="92"/>
      <c r="BL93" s="92"/>
      <c r="BM93" s="92"/>
      <c r="BN93" s="93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</row>
    <row r="94" spans="1:241" ht="12" customHeight="1" x14ac:dyDescent="0.2">
      <c r="A94" s="73">
        <v>4.1666666666666664E-2</v>
      </c>
      <c r="B94" s="74">
        <v>8.3333333333333329E-2</v>
      </c>
      <c r="C94" s="60">
        <v>0</v>
      </c>
      <c r="D94" s="27">
        <v>0</v>
      </c>
      <c r="E94" s="27">
        <v>0</v>
      </c>
      <c r="F94" s="27">
        <v>1</v>
      </c>
      <c r="G94" s="27">
        <v>0</v>
      </c>
      <c r="H94" s="27">
        <v>1</v>
      </c>
      <c r="I94" s="27">
        <v>0</v>
      </c>
      <c r="J94" s="27">
        <v>0</v>
      </c>
      <c r="K94" s="27">
        <v>0</v>
      </c>
      <c r="L94" s="27">
        <v>1</v>
      </c>
      <c r="M94" s="27">
        <v>0</v>
      </c>
      <c r="N94" s="89">
        <v>0</v>
      </c>
      <c r="O94" s="43">
        <v>0</v>
      </c>
      <c r="P94" s="43">
        <v>0</v>
      </c>
      <c r="Q94" s="43">
        <v>0</v>
      </c>
      <c r="R94" s="43">
        <v>0</v>
      </c>
      <c r="S94" s="60">
        <v>8</v>
      </c>
      <c r="T94" s="27">
        <v>79</v>
      </c>
      <c r="U94" s="27">
        <v>1</v>
      </c>
      <c r="V94" s="27">
        <v>11</v>
      </c>
      <c r="W94" s="27">
        <v>3</v>
      </c>
      <c r="X94" s="27">
        <v>86</v>
      </c>
      <c r="Y94" s="27">
        <v>1</v>
      </c>
      <c r="Z94" s="27">
        <v>9</v>
      </c>
      <c r="AA94" s="27">
        <v>17</v>
      </c>
      <c r="AB94" s="27">
        <v>93</v>
      </c>
      <c r="AC94" s="27">
        <v>2</v>
      </c>
      <c r="AD94" s="89">
        <v>10</v>
      </c>
      <c r="AE94" s="43">
        <v>7</v>
      </c>
      <c r="AF94" s="43">
        <v>84</v>
      </c>
      <c r="AG94" s="43">
        <v>1</v>
      </c>
      <c r="AH94" s="43">
        <v>13</v>
      </c>
      <c r="AI94" s="60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89">
        <v>0</v>
      </c>
      <c r="AU94" s="43">
        <v>0</v>
      </c>
      <c r="AV94" s="43">
        <v>0</v>
      </c>
      <c r="AW94" s="43">
        <v>0</v>
      </c>
      <c r="AX94" s="43">
        <v>0</v>
      </c>
      <c r="AY94" s="60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89"/>
      <c r="BK94" s="43"/>
      <c r="BL94" s="43"/>
      <c r="BM94" s="43"/>
      <c r="BN94" s="91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</row>
    <row r="95" spans="1:241" ht="12" customHeight="1" x14ac:dyDescent="0.2">
      <c r="A95" s="94">
        <v>8.3333333333333329E-2</v>
      </c>
      <c r="B95" s="95">
        <v>0.125</v>
      </c>
      <c r="C95" s="88">
        <v>0</v>
      </c>
      <c r="D95" s="78">
        <v>0</v>
      </c>
      <c r="E95" s="78">
        <v>0</v>
      </c>
      <c r="F95" s="78">
        <v>0</v>
      </c>
      <c r="G95" s="69">
        <v>0</v>
      </c>
      <c r="H95" s="69">
        <v>3</v>
      </c>
      <c r="I95" s="69">
        <v>0</v>
      </c>
      <c r="J95" s="69">
        <v>0</v>
      </c>
      <c r="K95" s="83">
        <v>0</v>
      </c>
      <c r="L95" s="83">
        <v>0</v>
      </c>
      <c r="M95" s="83">
        <v>0</v>
      </c>
      <c r="N95" s="83">
        <v>1</v>
      </c>
      <c r="O95" s="92">
        <v>0</v>
      </c>
      <c r="P95" s="92">
        <v>0</v>
      </c>
      <c r="Q95" s="92">
        <v>0</v>
      </c>
      <c r="R95" s="92">
        <v>0</v>
      </c>
      <c r="S95" s="88">
        <v>1</v>
      </c>
      <c r="T95" s="78">
        <v>51</v>
      </c>
      <c r="U95" s="78">
        <v>15</v>
      </c>
      <c r="V95" s="78">
        <v>12</v>
      </c>
      <c r="W95" s="69">
        <v>6</v>
      </c>
      <c r="X95" s="69">
        <v>48</v>
      </c>
      <c r="Y95" s="69">
        <v>2</v>
      </c>
      <c r="Z95" s="69">
        <v>16</v>
      </c>
      <c r="AA95" s="83">
        <v>3</v>
      </c>
      <c r="AB95" s="83">
        <v>36</v>
      </c>
      <c r="AC95" s="83">
        <v>1</v>
      </c>
      <c r="AD95" s="83">
        <v>8</v>
      </c>
      <c r="AE95" s="92">
        <v>5</v>
      </c>
      <c r="AF95" s="92">
        <v>40</v>
      </c>
      <c r="AG95" s="92">
        <v>0</v>
      </c>
      <c r="AH95" s="92">
        <v>15</v>
      </c>
      <c r="AI95" s="88">
        <v>0</v>
      </c>
      <c r="AJ95" s="78">
        <v>0</v>
      </c>
      <c r="AK95" s="78">
        <v>0</v>
      </c>
      <c r="AL95" s="78">
        <v>0</v>
      </c>
      <c r="AM95" s="69">
        <v>0</v>
      </c>
      <c r="AN95" s="69">
        <v>0</v>
      </c>
      <c r="AO95" s="69">
        <v>0</v>
      </c>
      <c r="AP95" s="69">
        <v>0</v>
      </c>
      <c r="AQ95" s="83">
        <v>0</v>
      </c>
      <c r="AR95" s="83">
        <v>0</v>
      </c>
      <c r="AS95" s="83">
        <v>0</v>
      </c>
      <c r="AT95" s="83">
        <v>1</v>
      </c>
      <c r="AU95" s="92">
        <v>0</v>
      </c>
      <c r="AV95" s="92">
        <v>0</v>
      </c>
      <c r="AW95" s="92">
        <v>0</v>
      </c>
      <c r="AX95" s="92">
        <v>0</v>
      </c>
      <c r="AY95" s="88"/>
      <c r="AZ95" s="78"/>
      <c r="BA95" s="78"/>
      <c r="BB95" s="78"/>
      <c r="BC95" s="69"/>
      <c r="BD95" s="69"/>
      <c r="BE95" s="69"/>
      <c r="BF95" s="69"/>
      <c r="BG95" s="83"/>
      <c r="BH95" s="83"/>
      <c r="BI95" s="83"/>
      <c r="BJ95" s="83"/>
      <c r="BK95" s="92"/>
      <c r="BL95" s="92"/>
      <c r="BM95" s="92"/>
      <c r="BN95" s="93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</row>
    <row r="96" spans="1:241" ht="12" customHeight="1" x14ac:dyDescent="0.2">
      <c r="A96" s="73">
        <v>0.125</v>
      </c>
      <c r="B96" s="74">
        <v>0.16666666666666699</v>
      </c>
      <c r="C96" s="60">
        <v>0</v>
      </c>
      <c r="D96" s="27">
        <v>0</v>
      </c>
      <c r="E96" s="27">
        <v>0</v>
      </c>
      <c r="F96" s="27">
        <v>0</v>
      </c>
      <c r="G96" s="27">
        <v>0</v>
      </c>
      <c r="H96" s="27">
        <v>1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89">
        <v>0</v>
      </c>
      <c r="O96" s="43">
        <v>0</v>
      </c>
      <c r="P96" s="43">
        <v>1</v>
      </c>
      <c r="Q96" s="43">
        <v>0</v>
      </c>
      <c r="R96" s="43">
        <v>0</v>
      </c>
      <c r="S96" s="60">
        <v>8</v>
      </c>
      <c r="T96" s="27">
        <v>34</v>
      </c>
      <c r="U96" s="27">
        <v>0</v>
      </c>
      <c r="V96" s="27">
        <v>12</v>
      </c>
      <c r="W96" s="27">
        <v>5</v>
      </c>
      <c r="X96" s="27">
        <v>34</v>
      </c>
      <c r="Y96" s="27">
        <v>0</v>
      </c>
      <c r="Z96" s="27">
        <v>14</v>
      </c>
      <c r="AA96" s="27">
        <v>3</v>
      </c>
      <c r="AB96" s="27">
        <v>39</v>
      </c>
      <c r="AC96" s="27">
        <v>0</v>
      </c>
      <c r="AD96" s="89">
        <v>25</v>
      </c>
      <c r="AE96" s="43">
        <v>1</v>
      </c>
      <c r="AF96" s="43">
        <v>42</v>
      </c>
      <c r="AG96" s="43">
        <v>1</v>
      </c>
      <c r="AH96" s="43">
        <v>24</v>
      </c>
      <c r="AI96" s="60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89">
        <v>0</v>
      </c>
      <c r="AU96" s="43">
        <v>0</v>
      </c>
      <c r="AV96" s="43">
        <v>0</v>
      </c>
      <c r="AW96" s="43">
        <v>0</v>
      </c>
      <c r="AX96" s="43">
        <v>0</v>
      </c>
      <c r="AY96" s="60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89"/>
      <c r="BK96" s="43"/>
      <c r="BL96" s="43"/>
      <c r="BM96" s="43"/>
      <c r="BN96" s="91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</row>
    <row r="97" spans="1:241" ht="12" customHeight="1" x14ac:dyDescent="0.2">
      <c r="A97" s="94">
        <v>0.16666666666666666</v>
      </c>
      <c r="B97" s="95">
        <v>0.20833333333333301</v>
      </c>
      <c r="C97" s="88">
        <v>0</v>
      </c>
      <c r="D97" s="78">
        <v>3</v>
      </c>
      <c r="E97" s="78">
        <v>0</v>
      </c>
      <c r="F97" s="78">
        <v>0</v>
      </c>
      <c r="G97" s="69">
        <v>0</v>
      </c>
      <c r="H97" s="69">
        <v>1</v>
      </c>
      <c r="I97" s="69">
        <v>1</v>
      </c>
      <c r="J97" s="69">
        <v>2</v>
      </c>
      <c r="K97" s="83">
        <v>1</v>
      </c>
      <c r="L97" s="83">
        <v>3</v>
      </c>
      <c r="M97" s="83">
        <v>0</v>
      </c>
      <c r="N97" s="83">
        <v>0</v>
      </c>
      <c r="O97" s="92">
        <v>0</v>
      </c>
      <c r="P97" s="92">
        <v>2</v>
      </c>
      <c r="Q97" s="92">
        <v>2</v>
      </c>
      <c r="R97" s="92">
        <v>1</v>
      </c>
      <c r="S97" s="88">
        <v>4</v>
      </c>
      <c r="T97" s="78">
        <v>56</v>
      </c>
      <c r="U97" s="78">
        <v>0</v>
      </c>
      <c r="V97" s="78">
        <v>35</v>
      </c>
      <c r="W97" s="69">
        <v>6</v>
      </c>
      <c r="X97" s="69">
        <v>57</v>
      </c>
      <c r="Y97" s="69">
        <v>3</v>
      </c>
      <c r="Z97" s="69">
        <v>28</v>
      </c>
      <c r="AA97" s="83">
        <v>14</v>
      </c>
      <c r="AB97" s="83">
        <v>94</v>
      </c>
      <c r="AC97" s="83">
        <v>2</v>
      </c>
      <c r="AD97" s="83">
        <v>31</v>
      </c>
      <c r="AE97" s="92">
        <v>19</v>
      </c>
      <c r="AF97" s="92">
        <v>118</v>
      </c>
      <c r="AG97" s="92">
        <v>9</v>
      </c>
      <c r="AH97" s="92">
        <v>38</v>
      </c>
      <c r="AI97" s="88">
        <v>0</v>
      </c>
      <c r="AJ97" s="78">
        <v>1</v>
      </c>
      <c r="AK97" s="78">
        <v>0</v>
      </c>
      <c r="AL97" s="78">
        <v>0</v>
      </c>
      <c r="AM97" s="69">
        <v>0</v>
      </c>
      <c r="AN97" s="69">
        <v>1</v>
      </c>
      <c r="AO97" s="69">
        <v>1</v>
      </c>
      <c r="AP97" s="69">
        <v>1</v>
      </c>
      <c r="AQ97" s="83">
        <v>0</v>
      </c>
      <c r="AR97" s="83">
        <v>1</v>
      </c>
      <c r="AS97" s="83">
        <v>0</v>
      </c>
      <c r="AT97" s="83">
        <v>0</v>
      </c>
      <c r="AU97" s="92">
        <v>0</v>
      </c>
      <c r="AV97" s="92">
        <v>1</v>
      </c>
      <c r="AW97" s="92">
        <v>1</v>
      </c>
      <c r="AX97" s="92">
        <v>0</v>
      </c>
      <c r="AY97" s="88"/>
      <c r="AZ97" s="78"/>
      <c r="BA97" s="78"/>
      <c r="BB97" s="78"/>
      <c r="BC97" s="69"/>
      <c r="BD97" s="69"/>
      <c r="BE97" s="69"/>
      <c r="BF97" s="69"/>
      <c r="BG97" s="83"/>
      <c r="BH97" s="83"/>
      <c r="BI97" s="83"/>
      <c r="BJ97" s="83"/>
      <c r="BK97" s="92"/>
      <c r="BL97" s="92"/>
      <c r="BM97" s="92"/>
      <c r="BN97" s="93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</row>
    <row r="98" spans="1:241" ht="12" customHeight="1" x14ac:dyDescent="0.2">
      <c r="A98" s="73">
        <v>0.20833333333333334</v>
      </c>
      <c r="B98" s="74">
        <v>0.25</v>
      </c>
      <c r="C98" s="60">
        <v>1</v>
      </c>
      <c r="D98" s="27">
        <v>6</v>
      </c>
      <c r="E98" s="27">
        <v>0</v>
      </c>
      <c r="F98" s="27">
        <v>0</v>
      </c>
      <c r="G98" s="27">
        <v>1</v>
      </c>
      <c r="H98" s="27">
        <v>8</v>
      </c>
      <c r="I98" s="27">
        <v>3</v>
      </c>
      <c r="J98" s="27">
        <v>4</v>
      </c>
      <c r="K98" s="27">
        <v>1</v>
      </c>
      <c r="L98" s="27">
        <v>21</v>
      </c>
      <c r="M98" s="27">
        <v>2</v>
      </c>
      <c r="N98" s="89">
        <v>4</v>
      </c>
      <c r="O98" s="43">
        <v>1</v>
      </c>
      <c r="P98" s="43">
        <v>17</v>
      </c>
      <c r="Q98" s="43">
        <v>4</v>
      </c>
      <c r="R98" s="43">
        <v>2</v>
      </c>
      <c r="S98" s="60">
        <v>35</v>
      </c>
      <c r="T98" s="27">
        <v>158</v>
      </c>
      <c r="U98" s="27">
        <v>20</v>
      </c>
      <c r="V98" s="27">
        <v>47</v>
      </c>
      <c r="W98" s="27">
        <v>47</v>
      </c>
      <c r="X98" s="27">
        <v>268</v>
      </c>
      <c r="Y98" s="27">
        <v>14</v>
      </c>
      <c r="Z98" s="27">
        <v>52</v>
      </c>
      <c r="AA98" s="27">
        <v>68</v>
      </c>
      <c r="AB98" s="27">
        <v>306</v>
      </c>
      <c r="AC98" s="27">
        <v>18</v>
      </c>
      <c r="AD98" s="89">
        <v>51</v>
      </c>
      <c r="AE98" s="43">
        <v>46</v>
      </c>
      <c r="AF98" s="43">
        <v>321</v>
      </c>
      <c r="AG98" s="43">
        <v>35</v>
      </c>
      <c r="AH98" s="43">
        <v>50</v>
      </c>
      <c r="AI98" s="60">
        <v>1</v>
      </c>
      <c r="AJ98" s="27">
        <v>6</v>
      </c>
      <c r="AK98" s="27">
        <v>0</v>
      </c>
      <c r="AL98" s="27">
        <v>0</v>
      </c>
      <c r="AM98" s="27">
        <v>1</v>
      </c>
      <c r="AN98" s="27">
        <v>3</v>
      </c>
      <c r="AO98" s="27">
        <v>2</v>
      </c>
      <c r="AP98" s="27">
        <v>4</v>
      </c>
      <c r="AQ98" s="27">
        <v>0</v>
      </c>
      <c r="AR98" s="27">
        <v>15</v>
      </c>
      <c r="AS98" s="27">
        <v>2</v>
      </c>
      <c r="AT98" s="89">
        <v>3</v>
      </c>
      <c r="AU98" s="43">
        <v>1</v>
      </c>
      <c r="AV98" s="43">
        <v>12</v>
      </c>
      <c r="AW98" s="43">
        <v>3</v>
      </c>
      <c r="AX98" s="43">
        <v>2</v>
      </c>
      <c r="AY98" s="60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89"/>
      <c r="BK98" s="43"/>
      <c r="BL98" s="43"/>
      <c r="BM98" s="43"/>
      <c r="BN98" s="91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</row>
    <row r="99" spans="1:241" ht="12" customHeight="1" x14ac:dyDescent="0.2">
      <c r="A99" s="94">
        <v>0.25</v>
      </c>
      <c r="B99" s="95">
        <v>0.29166666666666602</v>
      </c>
      <c r="C99" s="88">
        <v>2</v>
      </c>
      <c r="D99" s="78">
        <v>26</v>
      </c>
      <c r="E99" s="78">
        <v>3</v>
      </c>
      <c r="F99" s="78">
        <v>1</v>
      </c>
      <c r="G99" s="69">
        <v>2</v>
      </c>
      <c r="H99" s="69">
        <v>31</v>
      </c>
      <c r="I99" s="69">
        <v>3</v>
      </c>
      <c r="J99" s="69">
        <v>1</v>
      </c>
      <c r="K99" s="83">
        <v>1</v>
      </c>
      <c r="L99" s="83">
        <v>41</v>
      </c>
      <c r="M99" s="83">
        <v>4</v>
      </c>
      <c r="N99" s="83">
        <v>0</v>
      </c>
      <c r="O99" s="92">
        <v>3</v>
      </c>
      <c r="P99" s="92">
        <v>101</v>
      </c>
      <c r="Q99" s="92">
        <v>2</v>
      </c>
      <c r="R99" s="92">
        <v>0</v>
      </c>
      <c r="S99" s="88">
        <v>99</v>
      </c>
      <c r="T99" s="78">
        <v>450</v>
      </c>
      <c r="U99" s="78">
        <v>15</v>
      </c>
      <c r="V99" s="78">
        <v>44</v>
      </c>
      <c r="W99" s="69">
        <v>114</v>
      </c>
      <c r="X99" s="69">
        <v>659</v>
      </c>
      <c r="Y99" s="69">
        <v>14</v>
      </c>
      <c r="Z99" s="69">
        <v>64</v>
      </c>
      <c r="AA99" s="83">
        <v>146</v>
      </c>
      <c r="AB99" s="83">
        <v>745</v>
      </c>
      <c r="AC99" s="83">
        <v>5</v>
      </c>
      <c r="AD99" s="83">
        <v>52</v>
      </c>
      <c r="AE99" s="92">
        <v>124</v>
      </c>
      <c r="AF99" s="92">
        <v>884</v>
      </c>
      <c r="AG99" s="92">
        <v>14</v>
      </c>
      <c r="AH99" s="92">
        <v>61</v>
      </c>
      <c r="AI99" s="88">
        <v>1</v>
      </c>
      <c r="AJ99" s="78">
        <v>16</v>
      </c>
      <c r="AK99" s="78">
        <v>1</v>
      </c>
      <c r="AL99" s="78">
        <v>0</v>
      </c>
      <c r="AM99" s="69">
        <v>2</v>
      </c>
      <c r="AN99" s="69">
        <v>23</v>
      </c>
      <c r="AO99" s="69">
        <v>2</v>
      </c>
      <c r="AP99" s="69">
        <v>1</v>
      </c>
      <c r="AQ99" s="83">
        <v>0</v>
      </c>
      <c r="AR99" s="83">
        <v>29</v>
      </c>
      <c r="AS99" s="83">
        <v>4</v>
      </c>
      <c r="AT99" s="83">
        <v>0</v>
      </c>
      <c r="AU99" s="92">
        <v>3</v>
      </c>
      <c r="AV99" s="92">
        <v>89</v>
      </c>
      <c r="AW99" s="92">
        <v>1</v>
      </c>
      <c r="AX99" s="92">
        <v>0</v>
      </c>
      <c r="AY99" s="88"/>
      <c r="AZ99" s="78"/>
      <c r="BA99" s="78"/>
      <c r="BB99" s="78"/>
      <c r="BC99" s="69"/>
      <c r="BD99" s="69"/>
      <c r="BE99" s="69"/>
      <c r="BF99" s="69"/>
      <c r="BG99" s="83"/>
      <c r="BH99" s="83"/>
      <c r="BI99" s="83"/>
      <c r="BJ99" s="83"/>
      <c r="BK99" s="92"/>
      <c r="BL99" s="92"/>
      <c r="BM99" s="92"/>
      <c r="BN99" s="93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</row>
    <row r="100" spans="1:241" ht="12" customHeight="1" x14ac:dyDescent="0.2">
      <c r="A100" s="73">
        <v>0.29166666666666669</v>
      </c>
      <c r="B100" s="74">
        <v>0.33333333333333298</v>
      </c>
      <c r="C100" s="60">
        <v>0</v>
      </c>
      <c r="D100" s="27">
        <v>53</v>
      </c>
      <c r="E100" s="27">
        <v>5</v>
      </c>
      <c r="F100" s="27">
        <v>3</v>
      </c>
      <c r="G100" s="27">
        <v>5</v>
      </c>
      <c r="H100" s="27">
        <v>126</v>
      </c>
      <c r="I100" s="27">
        <v>0</v>
      </c>
      <c r="J100" s="27">
        <v>0</v>
      </c>
      <c r="K100" s="27">
        <v>2</v>
      </c>
      <c r="L100" s="27">
        <v>91</v>
      </c>
      <c r="M100" s="27">
        <v>8</v>
      </c>
      <c r="N100" s="89">
        <v>0</v>
      </c>
      <c r="O100" s="43">
        <v>2</v>
      </c>
      <c r="P100" s="43">
        <v>59</v>
      </c>
      <c r="Q100" s="43">
        <v>3</v>
      </c>
      <c r="R100" s="43">
        <v>0</v>
      </c>
      <c r="S100" s="60">
        <v>115</v>
      </c>
      <c r="T100" s="27">
        <v>849</v>
      </c>
      <c r="U100" s="27">
        <v>11</v>
      </c>
      <c r="V100" s="27">
        <v>59</v>
      </c>
      <c r="W100" s="27">
        <v>123</v>
      </c>
      <c r="X100" s="27">
        <v>874</v>
      </c>
      <c r="Y100" s="27">
        <v>3</v>
      </c>
      <c r="Z100" s="27">
        <v>55</v>
      </c>
      <c r="AA100" s="27">
        <v>140</v>
      </c>
      <c r="AB100" s="27">
        <v>888</v>
      </c>
      <c r="AC100" s="27">
        <v>6</v>
      </c>
      <c r="AD100" s="89">
        <v>76</v>
      </c>
      <c r="AE100" s="43">
        <v>151</v>
      </c>
      <c r="AF100" s="43">
        <v>789</v>
      </c>
      <c r="AG100" s="43">
        <v>15</v>
      </c>
      <c r="AH100" s="43">
        <v>75</v>
      </c>
      <c r="AI100" s="60">
        <v>0</v>
      </c>
      <c r="AJ100" s="27">
        <v>42</v>
      </c>
      <c r="AK100" s="27">
        <v>4</v>
      </c>
      <c r="AL100" s="27">
        <v>1</v>
      </c>
      <c r="AM100" s="27">
        <v>3</v>
      </c>
      <c r="AN100" s="27">
        <v>108</v>
      </c>
      <c r="AO100" s="27">
        <v>0</v>
      </c>
      <c r="AP100" s="27">
        <v>0</v>
      </c>
      <c r="AQ100" s="27">
        <v>2</v>
      </c>
      <c r="AR100" s="27">
        <v>75</v>
      </c>
      <c r="AS100" s="27">
        <v>4</v>
      </c>
      <c r="AT100" s="89">
        <v>0</v>
      </c>
      <c r="AU100" s="43">
        <v>2</v>
      </c>
      <c r="AV100" s="43">
        <v>49</v>
      </c>
      <c r="AW100" s="43">
        <v>2</v>
      </c>
      <c r="AX100" s="43">
        <v>0</v>
      </c>
      <c r="AY100" s="60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89"/>
      <c r="BK100" s="43"/>
      <c r="BL100" s="43"/>
      <c r="BM100" s="43"/>
      <c r="BN100" s="91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</row>
    <row r="101" spans="1:241" ht="12" customHeight="1" x14ac:dyDescent="0.2">
      <c r="A101" s="94">
        <v>0.33333333333333331</v>
      </c>
      <c r="B101" s="95">
        <v>0.375</v>
      </c>
      <c r="C101" s="88">
        <v>1</v>
      </c>
      <c r="D101" s="78">
        <v>42</v>
      </c>
      <c r="E101" s="78">
        <v>2</v>
      </c>
      <c r="F101" s="78">
        <v>0</v>
      </c>
      <c r="G101" s="69">
        <v>1</v>
      </c>
      <c r="H101" s="69">
        <v>56</v>
      </c>
      <c r="I101" s="69">
        <v>7</v>
      </c>
      <c r="J101" s="69">
        <v>2</v>
      </c>
      <c r="K101" s="83">
        <v>0</v>
      </c>
      <c r="L101" s="83">
        <v>37</v>
      </c>
      <c r="M101" s="83">
        <v>4</v>
      </c>
      <c r="N101" s="83">
        <v>3</v>
      </c>
      <c r="O101" s="92">
        <v>1</v>
      </c>
      <c r="P101" s="92">
        <v>51</v>
      </c>
      <c r="Q101" s="92">
        <v>2</v>
      </c>
      <c r="R101" s="92">
        <v>0</v>
      </c>
      <c r="S101" s="88">
        <v>94</v>
      </c>
      <c r="T101" s="78">
        <v>745</v>
      </c>
      <c r="U101" s="78">
        <v>6</v>
      </c>
      <c r="V101" s="78">
        <v>79</v>
      </c>
      <c r="W101" s="69">
        <v>84</v>
      </c>
      <c r="X101" s="69">
        <v>710</v>
      </c>
      <c r="Y101" s="69">
        <v>8</v>
      </c>
      <c r="Z101" s="69">
        <v>84</v>
      </c>
      <c r="AA101" s="83">
        <v>93</v>
      </c>
      <c r="AB101" s="83">
        <v>761</v>
      </c>
      <c r="AC101" s="83">
        <v>9</v>
      </c>
      <c r="AD101" s="83">
        <v>80</v>
      </c>
      <c r="AE101" s="92">
        <v>105</v>
      </c>
      <c r="AF101" s="92">
        <v>845</v>
      </c>
      <c r="AG101" s="92">
        <v>8</v>
      </c>
      <c r="AH101" s="92">
        <v>98</v>
      </c>
      <c r="AI101" s="88">
        <v>1</v>
      </c>
      <c r="AJ101" s="78">
        <v>35</v>
      </c>
      <c r="AK101" s="78">
        <v>2</v>
      </c>
      <c r="AL101" s="78">
        <v>0</v>
      </c>
      <c r="AM101" s="69">
        <v>1</v>
      </c>
      <c r="AN101" s="69">
        <v>52</v>
      </c>
      <c r="AO101" s="69">
        <v>6</v>
      </c>
      <c r="AP101" s="69">
        <v>1</v>
      </c>
      <c r="AQ101" s="83">
        <v>0</v>
      </c>
      <c r="AR101" s="83">
        <v>29</v>
      </c>
      <c r="AS101" s="83">
        <v>3</v>
      </c>
      <c r="AT101" s="83">
        <v>0</v>
      </c>
      <c r="AU101" s="92">
        <v>1</v>
      </c>
      <c r="AV101" s="92">
        <v>29</v>
      </c>
      <c r="AW101" s="92">
        <v>1</v>
      </c>
      <c r="AX101" s="92">
        <v>0</v>
      </c>
      <c r="AY101" s="88"/>
      <c r="AZ101" s="78"/>
      <c r="BA101" s="78"/>
      <c r="BB101" s="78"/>
      <c r="BC101" s="69"/>
      <c r="BD101" s="69"/>
      <c r="BE101" s="69"/>
      <c r="BF101" s="69"/>
      <c r="BG101" s="83"/>
      <c r="BH101" s="83"/>
      <c r="BI101" s="83"/>
      <c r="BJ101" s="83"/>
      <c r="BK101" s="92"/>
      <c r="BL101" s="92"/>
      <c r="BM101" s="92"/>
      <c r="BN101" s="93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</row>
    <row r="102" spans="1:241" ht="12" customHeight="1" x14ac:dyDescent="0.2">
      <c r="A102" s="73">
        <v>0.375</v>
      </c>
      <c r="B102" s="74">
        <v>0.41666666666666602</v>
      </c>
      <c r="C102" s="60">
        <v>1</v>
      </c>
      <c r="D102" s="27">
        <v>37</v>
      </c>
      <c r="E102" s="27">
        <v>5</v>
      </c>
      <c r="F102" s="27">
        <v>0</v>
      </c>
      <c r="G102" s="27">
        <v>0</v>
      </c>
      <c r="H102" s="27">
        <v>25</v>
      </c>
      <c r="I102" s="27">
        <v>3</v>
      </c>
      <c r="J102" s="27">
        <v>0</v>
      </c>
      <c r="K102" s="27">
        <v>0</v>
      </c>
      <c r="L102" s="27">
        <v>23</v>
      </c>
      <c r="M102" s="27">
        <v>5</v>
      </c>
      <c r="N102" s="89">
        <v>0</v>
      </c>
      <c r="O102" s="43">
        <v>0</v>
      </c>
      <c r="P102" s="43">
        <v>23</v>
      </c>
      <c r="Q102" s="43">
        <v>2</v>
      </c>
      <c r="R102" s="43">
        <v>2</v>
      </c>
      <c r="S102" s="60">
        <v>84</v>
      </c>
      <c r="T102" s="27">
        <v>705</v>
      </c>
      <c r="U102" s="27">
        <v>4</v>
      </c>
      <c r="V102" s="27">
        <v>90</v>
      </c>
      <c r="W102" s="27">
        <v>73</v>
      </c>
      <c r="X102" s="27">
        <v>802</v>
      </c>
      <c r="Y102" s="27">
        <v>5</v>
      </c>
      <c r="Z102" s="27">
        <v>116</v>
      </c>
      <c r="AA102" s="27">
        <v>86</v>
      </c>
      <c r="AB102" s="27">
        <v>742</v>
      </c>
      <c r="AC102" s="27">
        <v>6</v>
      </c>
      <c r="AD102" s="89">
        <v>91</v>
      </c>
      <c r="AE102" s="43">
        <v>88</v>
      </c>
      <c r="AF102" s="43">
        <v>613</v>
      </c>
      <c r="AG102" s="43">
        <v>5</v>
      </c>
      <c r="AH102" s="43">
        <v>105</v>
      </c>
      <c r="AI102" s="60">
        <v>1</v>
      </c>
      <c r="AJ102" s="27">
        <v>31</v>
      </c>
      <c r="AK102" s="27">
        <v>4</v>
      </c>
      <c r="AL102" s="27">
        <v>0</v>
      </c>
      <c r="AM102" s="27">
        <v>0</v>
      </c>
      <c r="AN102" s="27">
        <v>21</v>
      </c>
      <c r="AO102" s="27">
        <v>2</v>
      </c>
      <c r="AP102" s="27">
        <v>0</v>
      </c>
      <c r="AQ102" s="27">
        <v>0</v>
      </c>
      <c r="AR102" s="27">
        <v>15</v>
      </c>
      <c r="AS102" s="27">
        <v>4</v>
      </c>
      <c r="AT102" s="89">
        <v>0</v>
      </c>
      <c r="AU102" s="43">
        <v>0</v>
      </c>
      <c r="AV102" s="43">
        <v>19</v>
      </c>
      <c r="AW102" s="43">
        <v>1</v>
      </c>
      <c r="AX102" s="43">
        <v>0</v>
      </c>
      <c r="AY102" s="60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89"/>
      <c r="BK102" s="43"/>
      <c r="BL102" s="43"/>
      <c r="BM102" s="43"/>
      <c r="BN102" s="91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</row>
    <row r="103" spans="1:241" ht="12" customHeight="1" x14ac:dyDescent="0.2">
      <c r="A103" s="94">
        <v>0.41666666666666669</v>
      </c>
      <c r="B103" s="95">
        <v>0.45833333333333298</v>
      </c>
      <c r="C103" s="88">
        <v>1</v>
      </c>
      <c r="D103" s="78">
        <v>26</v>
      </c>
      <c r="E103" s="78">
        <v>3</v>
      </c>
      <c r="F103" s="78">
        <v>1</v>
      </c>
      <c r="G103" s="69">
        <v>0</v>
      </c>
      <c r="H103" s="69">
        <v>22</v>
      </c>
      <c r="I103" s="69">
        <v>6</v>
      </c>
      <c r="J103" s="69">
        <v>0</v>
      </c>
      <c r="K103" s="83">
        <v>0</v>
      </c>
      <c r="L103" s="83">
        <v>16</v>
      </c>
      <c r="M103" s="83">
        <v>1</v>
      </c>
      <c r="N103" s="83">
        <v>1</v>
      </c>
      <c r="O103" s="92">
        <v>0</v>
      </c>
      <c r="P103" s="92">
        <v>16</v>
      </c>
      <c r="Q103" s="92">
        <v>2</v>
      </c>
      <c r="R103" s="92">
        <v>0</v>
      </c>
      <c r="S103" s="88">
        <v>100</v>
      </c>
      <c r="T103" s="78">
        <v>650</v>
      </c>
      <c r="U103" s="78">
        <v>7</v>
      </c>
      <c r="V103" s="78">
        <v>98</v>
      </c>
      <c r="W103" s="69">
        <v>87</v>
      </c>
      <c r="X103" s="69">
        <v>597</v>
      </c>
      <c r="Y103" s="69">
        <v>6</v>
      </c>
      <c r="Z103" s="69">
        <v>102</v>
      </c>
      <c r="AA103" s="83">
        <v>89</v>
      </c>
      <c r="AB103" s="83">
        <v>664</v>
      </c>
      <c r="AC103" s="83">
        <v>3</v>
      </c>
      <c r="AD103" s="83">
        <v>110</v>
      </c>
      <c r="AE103" s="92">
        <v>88</v>
      </c>
      <c r="AF103" s="92">
        <v>580</v>
      </c>
      <c r="AG103" s="92">
        <v>8</v>
      </c>
      <c r="AH103" s="92">
        <v>89</v>
      </c>
      <c r="AI103" s="88">
        <v>1</v>
      </c>
      <c r="AJ103" s="78">
        <v>16</v>
      </c>
      <c r="AK103" s="78">
        <v>3</v>
      </c>
      <c r="AL103" s="78">
        <v>0</v>
      </c>
      <c r="AM103" s="69">
        <v>0</v>
      </c>
      <c r="AN103" s="69">
        <v>21</v>
      </c>
      <c r="AO103" s="69">
        <v>4</v>
      </c>
      <c r="AP103" s="69">
        <v>0</v>
      </c>
      <c r="AQ103" s="83">
        <v>0</v>
      </c>
      <c r="AR103" s="83">
        <v>13</v>
      </c>
      <c r="AS103" s="83">
        <v>1</v>
      </c>
      <c r="AT103" s="83">
        <v>0</v>
      </c>
      <c r="AU103" s="92">
        <v>0</v>
      </c>
      <c r="AV103" s="92">
        <v>12</v>
      </c>
      <c r="AW103" s="92">
        <v>1</v>
      </c>
      <c r="AX103" s="92">
        <v>0</v>
      </c>
      <c r="AY103" s="88"/>
      <c r="AZ103" s="78"/>
      <c r="BA103" s="78"/>
      <c r="BB103" s="78"/>
      <c r="BC103" s="69"/>
      <c r="BD103" s="69"/>
      <c r="BE103" s="69"/>
      <c r="BF103" s="69"/>
      <c r="BG103" s="83"/>
      <c r="BH103" s="83"/>
      <c r="BI103" s="83"/>
      <c r="BJ103" s="83"/>
      <c r="BK103" s="92"/>
      <c r="BL103" s="92"/>
      <c r="BM103" s="92"/>
      <c r="BN103" s="93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</row>
    <row r="104" spans="1:241" ht="12" customHeight="1" x14ac:dyDescent="0.2">
      <c r="A104" s="73">
        <v>0.45833333333333331</v>
      </c>
      <c r="B104" s="74">
        <v>0.5</v>
      </c>
      <c r="C104" s="60">
        <v>0</v>
      </c>
      <c r="D104" s="27">
        <v>18</v>
      </c>
      <c r="E104" s="27">
        <v>4</v>
      </c>
      <c r="F104" s="27">
        <v>1</v>
      </c>
      <c r="G104" s="27">
        <v>0</v>
      </c>
      <c r="H104" s="27">
        <v>11</v>
      </c>
      <c r="I104" s="27">
        <v>10</v>
      </c>
      <c r="J104" s="27">
        <v>0</v>
      </c>
      <c r="K104" s="27">
        <v>0</v>
      </c>
      <c r="L104" s="27">
        <v>22</v>
      </c>
      <c r="M104" s="27">
        <v>4</v>
      </c>
      <c r="N104" s="89">
        <v>1</v>
      </c>
      <c r="O104" s="43">
        <v>1</v>
      </c>
      <c r="P104" s="43">
        <v>17</v>
      </c>
      <c r="Q104" s="43">
        <v>2</v>
      </c>
      <c r="R104" s="43">
        <v>0</v>
      </c>
      <c r="S104" s="60">
        <v>88</v>
      </c>
      <c r="T104" s="27">
        <v>580</v>
      </c>
      <c r="U104" s="27">
        <v>8</v>
      </c>
      <c r="V104" s="27">
        <v>89</v>
      </c>
      <c r="W104" s="27">
        <v>146</v>
      </c>
      <c r="X104" s="27">
        <v>664</v>
      </c>
      <c r="Y104" s="27">
        <v>7</v>
      </c>
      <c r="Z104" s="27">
        <v>153</v>
      </c>
      <c r="AA104" s="27">
        <v>86</v>
      </c>
      <c r="AB104" s="27">
        <v>563</v>
      </c>
      <c r="AC104" s="27">
        <v>6</v>
      </c>
      <c r="AD104" s="89">
        <v>78</v>
      </c>
      <c r="AE104" s="43">
        <v>88</v>
      </c>
      <c r="AF104" s="43">
        <v>613</v>
      </c>
      <c r="AG104" s="43">
        <v>5</v>
      </c>
      <c r="AH104" s="43">
        <v>84</v>
      </c>
      <c r="AI104" s="60">
        <v>0</v>
      </c>
      <c r="AJ104" s="27">
        <v>14</v>
      </c>
      <c r="AK104" s="27">
        <v>2</v>
      </c>
      <c r="AL104" s="27">
        <v>1</v>
      </c>
      <c r="AM104" s="27">
        <v>0</v>
      </c>
      <c r="AN104" s="27">
        <v>9</v>
      </c>
      <c r="AO104" s="27">
        <v>10</v>
      </c>
      <c r="AP104" s="27">
        <v>0</v>
      </c>
      <c r="AQ104" s="27">
        <v>0</v>
      </c>
      <c r="AR104" s="27">
        <v>18</v>
      </c>
      <c r="AS104" s="27">
        <v>3</v>
      </c>
      <c r="AT104" s="89">
        <v>0</v>
      </c>
      <c r="AU104" s="43">
        <v>1</v>
      </c>
      <c r="AV104" s="43">
        <v>13</v>
      </c>
      <c r="AW104" s="43">
        <v>2</v>
      </c>
      <c r="AX104" s="43">
        <v>0</v>
      </c>
      <c r="AY104" s="60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89"/>
      <c r="BK104" s="43"/>
      <c r="BL104" s="43"/>
      <c r="BM104" s="43"/>
      <c r="BN104" s="91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</row>
    <row r="105" spans="1:241" ht="12" customHeight="1" x14ac:dyDescent="0.2">
      <c r="A105" s="94">
        <v>0.5</v>
      </c>
      <c r="B105" s="95">
        <v>0.54166666666666663</v>
      </c>
      <c r="C105" s="88">
        <v>1</v>
      </c>
      <c r="D105" s="78">
        <v>36</v>
      </c>
      <c r="E105" s="78">
        <v>3</v>
      </c>
      <c r="F105" s="78">
        <v>0</v>
      </c>
      <c r="G105" s="69">
        <v>4</v>
      </c>
      <c r="H105" s="69">
        <v>50</v>
      </c>
      <c r="I105" s="69">
        <v>3</v>
      </c>
      <c r="J105" s="69">
        <v>0</v>
      </c>
      <c r="K105" s="83">
        <v>1</v>
      </c>
      <c r="L105" s="83">
        <v>63</v>
      </c>
      <c r="M105" s="83">
        <v>1</v>
      </c>
      <c r="N105" s="83">
        <v>1</v>
      </c>
      <c r="O105" s="92">
        <v>2</v>
      </c>
      <c r="P105" s="92">
        <v>28</v>
      </c>
      <c r="Q105" s="92">
        <v>4</v>
      </c>
      <c r="R105" s="92">
        <v>0</v>
      </c>
      <c r="S105" s="88">
        <v>99</v>
      </c>
      <c r="T105" s="78">
        <v>624</v>
      </c>
      <c r="U105" s="78">
        <v>4</v>
      </c>
      <c r="V105" s="78">
        <v>95</v>
      </c>
      <c r="W105" s="69">
        <v>101</v>
      </c>
      <c r="X105" s="69">
        <v>741</v>
      </c>
      <c r="Y105" s="69">
        <v>4</v>
      </c>
      <c r="Z105" s="69">
        <v>103</v>
      </c>
      <c r="AA105" s="83">
        <v>94</v>
      </c>
      <c r="AB105" s="83">
        <v>657</v>
      </c>
      <c r="AC105" s="83">
        <v>5</v>
      </c>
      <c r="AD105" s="83">
        <v>87</v>
      </c>
      <c r="AE105" s="92">
        <v>102</v>
      </c>
      <c r="AF105" s="92">
        <v>699</v>
      </c>
      <c r="AG105" s="92">
        <v>4</v>
      </c>
      <c r="AH105" s="92">
        <v>77</v>
      </c>
      <c r="AI105" s="88">
        <v>1</v>
      </c>
      <c r="AJ105" s="78">
        <v>33</v>
      </c>
      <c r="AK105" s="78">
        <v>2</v>
      </c>
      <c r="AL105" s="78">
        <v>0</v>
      </c>
      <c r="AM105" s="69">
        <v>2</v>
      </c>
      <c r="AN105" s="69">
        <v>38</v>
      </c>
      <c r="AO105" s="69">
        <v>2</v>
      </c>
      <c r="AP105" s="69">
        <v>0</v>
      </c>
      <c r="AQ105" s="83">
        <v>1</v>
      </c>
      <c r="AR105" s="83">
        <v>50</v>
      </c>
      <c r="AS105" s="83">
        <v>1</v>
      </c>
      <c r="AT105" s="83">
        <v>0</v>
      </c>
      <c r="AU105" s="92">
        <v>1</v>
      </c>
      <c r="AV105" s="92">
        <v>24</v>
      </c>
      <c r="AW105" s="92">
        <v>3</v>
      </c>
      <c r="AX105" s="92">
        <v>0</v>
      </c>
      <c r="AY105" s="88"/>
      <c r="AZ105" s="78"/>
      <c r="BA105" s="78"/>
      <c r="BB105" s="78"/>
      <c r="BC105" s="69"/>
      <c r="BD105" s="69"/>
      <c r="BE105" s="69"/>
      <c r="BF105" s="69"/>
      <c r="BG105" s="83"/>
      <c r="BH105" s="83"/>
      <c r="BI105" s="83"/>
      <c r="BJ105" s="83"/>
      <c r="BK105" s="92"/>
      <c r="BL105" s="92"/>
      <c r="BM105" s="92"/>
      <c r="BN105" s="93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</row>
    <row r="106" spans="1:241" ht="12" customHeight="1" x14ac:dyDescent="0.2">
      <c r="A106" s="73">
        <v>0.54166666666666663</v>
      </c>
      <c r="B106" s="74">
        <v>0.58333333333333337</v>
      </c>
      <c r="C106" s="60">
        <v>7</v>
      </c>
      <c r="D106" s="27">
        <v>40</v>
      </c>
      <c r="E106" s="27">
        <v>2</v>
      </c>
      <c r="F106" s="27">
        <v>0</v>
      </c>
      <c r="G106" s="27">
        <v>3</v>
      </c>
      <c r="H106" s="27">
        <v>37</v>
      </c>
      <c r="I106" s="27">
        <v>4</v>
      </c>
      <c r="J106" s="27">
        <v>0</v>
      </c>
      <c r="K106" s="27">
        <v>0</v>
      </c>
      <c r="L106" s="27">
        <v>17</v>
      </c>
      <c r="M106" s="27">
        <v>3</v>
      </c>
      <c r="N106" s="89">
        <v>0</v>
      </c>
      <c r="O106" s="43">
        <v>2</v>
      </c>
      <c r="P106" s="43">
        <v>19</v>
      </c>
      <c r="Q106" s="43">
        <v>4</v>
      </c>
      <c r="R106" s="43">
        <v>1</v>
      </c>
      <c r="S106" s="60">
        <v>95</v>
      </c>
      <c r="T106" s="27">
        <v>682</v>
      </c>
      <c r="U106" s="27">
        <v>8</v>
      </c>
      <c r="V106" s="27">
        <v>63</v>
      </c>
      <c r="W106" s="27">
        <v>107</v>
      </c>
      <c r="X106" s="27">
        <v>629</v>
      </c>
      <c r="Y106" s="27">
        <v>7</v>
      </c>
      <c r="Z106" s="27">
        <v>61</v>
      </c>
      <c r="AA106" s="27">
        <v>91</v>
      </c>
      <c r="AB106" s="27">
        <v>677</v>
      </c>
      <c r="AC106" s="27">
        <v>6</v>
      </c>
      <c r="AD106" s="89">
        <v>103</v>
      </c>
      <c r="AE106" s="43">
        <v>120</v>
      </c>
      <c r="AF106" s="43">
        <v>663</v>
      </c>
      <c r="AG106" s="43">
        <v>5</v>
      </c>
      <c r="AH106" s="43">
        <v>97</v>
      </c>
      <c r="AI106" s="60">
        <v>4</v>
      </c>
      <c r="AJ106" s="27">
        <v>34</v>
      </c>
      <c r="AK106" s="27">
        <v>1</v>
      </c>
      <c r="AL106" s="27">
        <v>0</v>
      </c>
      <c r="AM106" s="27">
        <v>1</v>
      </c>
      <c r="AN106" s="27">
        <v>35</v>
      </c>
      <c r="AO106" s="27">
        <v>4</v>
      </c>
      <c r="AP106" s="27">
        <v>0</v>
      </c>
      <c r="AQ106" s="27">
        <v>0</v>
      </c>
      <c r="AR106" s="27">
        <v>15</v>
      </c>
      <c r="AS106" s="27">
        <v>1</v>
      </c>
      <c r="AT106" s="89">
        <v>0</v>
      </c>
      <c r="AU106" s="43">
        <v>0</v>
      </c>
      <c r="AV106" s="43">
        <v>17</v>
      </c>
      <c r="AW106" s="43">
        <v>3</v>
      </c>
      <c r="AX106" s="43">
        <v>0</v>
      </c>
      <c r="AY106" s="60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89"/>
      <c r="BK106" s="43"/>
      <c r="BL106" s="43"/>
      <c r="BM106" s="43"/>
      <c r="BN106" s="91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</row>
    <row r="107" spans="1:241" ht="12" customHeight="1" x14ac:dyDescent="0.2">
      <c r="A107" s="94">
        <v>0.58333333333333337</v>
      </c>
      <c r="B107" s="95">
        <v>0.625</v>
      </c>
      <c r="C107" s="88">
        <v>0</v>
      </c>
      <c r="D107" s="78">
        <v>22</v>
      </c>
      <c r="E107" s="78">
        <v>2</v>
      </c>
      <c r="F107" s="78">
        <v>1</v>
      </c>
      <c r="G107" s="69">
        <v>1</v>
      </c>
      <c r="H107" s="69">
        <v>22</v>
      </c>
      <c r="I107" s="69">
        <v>4</v>
      </c>
      <c r="J107" s="69">
        <v>0</v>
      </c>
      <c r="K107" s="83">
        <v>0</v>
      </c>
      <c r="L107" s="83">
        <v>21</v>
      </c>
      <c r="M107" s="83">
        <v>2</v>
      </c>
      <c r="N107" s="83">
        <v>1</v>
      </c>
      <c r="O107" s="92">
        <v>0</v>
      </c>
      <c r="P107" s="92">
        <v>15</v>
      </c>
      <c r="Q107" s="92">
        <v>2</v>
      </c>
      <c r="R107" s="92">
        <v>1</v>
      </c>
      <c r="S107" s="88">
        <v>115</v>
      </c>
      <c r="T107" s="78">
        <v>632</v>
      </c>
      <c r="U107" s="78">
        <v>8</v>
      </c>
      <c r="V107" s="78">
        <v>76</v>
      </c>
      <c r="W107" s="69">
        <v>118</v>
      </c>
      <c r="X107" s="69">
        <v>659</v>
      </c>
      <c r="Y107" s="69">
        <v>10</v>
      </c>
      <c r="Z107" s="69">
        <v>98</v>
      </c>
      <c r="AA107" s="83">
        <v>134</v>
      </c>
      <c r="AB107" s="83">
        <v>723</v>
      </c>
      <c r="AC107" s="83">
        <v>8</v>
      </c>
      <c r="AD107" s="83">
        <v>93</v>
      </c>
      <c r="AE107" s="92">
        <v>103</v>
      </c>
      <c r="AF107" s="92">
        <v>633</v>
      </c>
      <c r="AG107" s="92">
        <v>7</v>
      </c>
      <c r="AH107" s="92">
        <v>84</v>
      </c>
      <c r="AI107" s="88">
        <v>0</v>
      </c>
      <c r="AJ107" s="78">
        <v>18</v>
      </c>
      <c r="AK107" s="78">
        <v>2</v>
      </c>
      <c r="AL107" s="78">
        <v>0</v>
      </c>
      <c r="AM107" s="69">
        <v>1</v>
      </c>
      <c r="AN107" s="69">
        <v>18</v>
      </c>
      <c r="AO107" s="69">
        <v>3</v>
      </c>
      <c r="AP107" s="69">
        <v>0</v>
      </c>
      <c r="AQ107" s="83">
        <v>0</v>
      </c>
      <c r="AR107" s="83">
        <v>18</v>
      </c>
      <c r="AS107" s="83">
        <v>1</v>
      </c>
      <c r="AT107" s="83">
        <v>0</v>
      </c>
      <c r="AU107" s="92">
        <v>0</v>
      </c>
      <c r="AV107" s="92">
        <v>12</v>
      </c>
      <c r="AW107" s="92">
        <v>1</v>
      </c>
      <c r="AX107" s="92">
        <v>1</v>
      </c>
      <c r="AY107" s="88"/>
      <c r="AZ107" s="78"/>
      <c r="BA107" s="78"/>
      <c r="BB107" s="78"/>
      <c r="BC107" s="69"/>
      <c r="BD107" s="69"/>
      <c r="BE107" s="69"/>
      <c r="BF107" s="69"/>
      <c r="BG107" s="83"/>
      <c r="BH107" s="83"/>
      <c r="BI107" s="83"/>
      <c r="BJ107" s="83"/>
      <c r="BK107" s="92"/>
      <c r="BL107" s="92"/>
      <c r="BM107" s="92"/>
      <c r="BN107" s="93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</row>
    <row r="108" spans="1:241" ht="12" customHeight="1" x14ac:dyDescent="0.2">
      <c r="A108" s="73">
        <v>0.625</v>
      </c>
      <c r="B108" s="74">
        <v>0.66666666666666663</v>
      </c>
      <c r="C108" s="60">
        <v>1</v>
      </c>
      <c r="D108" s="27">
        <v>18</v>
      </c>
      <c r="E108" s="27">
        <v>5</v>
      </c>
      <c r="F108" s="27">
        <v>1</v>
      </c>
      <c r="G108" s="27">
        <v>1</v>
      </c>
      <c r="H108" s="27">
        <v>17</v>
      </c>
      <c r="I108" s="27">
        <v>2</v>
      </c>
      <c r="J108" s="27">
        <v>1</v>
      </c>
      <c r="K108" s="27">
        <v>2</v>
      </c>
      <c r="L108" s="27">
        <v>28</v>
      </c>
      <c r="M108" s="27">
        <v>4</v>
      </c>
      <c r="N108" s="89">
        <v>0</v>
      </c>
      <c r="O108" s="43">
        <v>0</v>
      </c>
      <c r="P108" s="43">
        <v>23</v>
      </c>
      <c r="Q108" s="43">
        <v>2</v>
      </c>
      <c r="R108" s="43">
        <v>0</v>
      </c>
      <c r="S108" s="60">
        <v>108</v>
      </c>
      <c r="T108" s="27">
        <v>610</v>
      </c>
      <c r="U108" s="27">
        <v>6</v>
      </c>
      <c r="V108" s="27">
        <v>98</v>
      </c>
      <c r="W108" s="27">
        <v>121</v>
      </c>
      <c r="X108" s="27">
        <v>635</v>
      </c>
      <c r="Y108" s="27">
        <v>6</v>
      </c>
      <c r="Z108" s="27">
        <v>78</v>
      </c>
      <c r="AA108" s="27">
        <v>89</v>
      </c>
      <c r="AB108" s="27">
        <v>622</v>
      </c>
      <c r="AC108" s="27">
        <v>16</v>
      </c>
      <c r="AD108" s="89">
        <v>75</v>
      </c>
      <c r="AE108" s="43">
        <v>112</v>
      </c>
      <c r="AF108" s="43">
        <v>600</v>
      </c>
      <c r="AG108" s="43">
        <v>7</v>
      </c>
      <c r="AH108" s="43">
        <v>93</v>
      </c>
      <c r="AI108" s="60">
        <v>1</v>
      </c>
      <c r="AJ108" s="27">
        <v>14</v>
      </c>
      <c r="AK108" s="27">
        <v>5</v>
      </c>
      <c r="AL108" s="27">
        <v>0</v>
      </c>
      <c r="AM108" s="27">
        <v>1</v>
      </c>
      <c r="AN108" s="27">
        <v>16</v>
      </c>
      <c r="AO108" s="27">
        <v>1</v>
      </c>
      <c r="AP108" s="27">
        <v>0</v>
      </c>
      <c r="AQ108" s="27">
        <v>1</v>
      </c>
      <c r="AR108" s="27">
        <v>26</v>
      </c>
      <c r="AS108" s="27">
        <v>4</v>
      </c>
      <c r="AT108" s="89">
        <v>0</v>
      </c>
      <c r="AU108" s="43">
        <v>0</v>
      </c>
      <c r="AV108" s="43">
        <v>17</v>
      </c>
      <c r="AW108" s="43">
        <v>2</v>
      </c>
      <c r="AX108" s="43">
        <v>0</v>
      </c>
      <c r="AY108" s="60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89"/>
      <c r="BK108" s="43"/>
      <c r="BL108" s="43"/>
      <c r="BM108" s="43"/>
      <c r="BN108" s="91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</row>
    <row r="109" spans="1:241" ht="12" customHeight="1" x14ac:dyDescent="0.2">
      <c r="A109" s="94">
        <v>0.66666666666666663</v>
      </c>
      <c r="B109" s="95">
        <v>0.70833333333333337</v>
      </c>
      <c r="C109" s="88">
        <v>2</v>
      </c>
      <c r="D109" s="78">
        <v>33</v>
      </c>
      <c r="E109" s="78">
        <v>4</v>
      </c>
      <c r="F109" s="78">
        <v>1</v>
      </c>
      <c r="G109" s="69">
        <v>3</v>
      </c>
      <c r="H109" s="69">
        <v>25</v>
      </c>
      <c r="I109" s="69">
        <v>3</v>
      </c>
      <c r="J109" s="69">
        <v>0</v>
      </c>
      <c r="K109" s="83">
        <v>1</v>
      </c>
      <c r="L109" s="83">
        <v>92</v>
      </c>
      <c r="M109" s="83">
        <v>6</v>
      </c>
      <c r="N109" s="83">
        <v>1</v>
      </c>
      <c r="O109" s="92">
        <v>3</v>
      </c>
      <c r="P109" s="92">
        <v>38</v>
      </c>
      <c r="Q109" s="92">
        <v>1</v>
      </c>
      <c r="R109" s="92">
        <v>1</v>
      </c>
      <c r="S109" s="88">
        <v>228</v>
      </c>
      <c r="T109" s="78">
        <v>680</v>
      </c>
      <c r="U109" s="78">
        <v>7</v>
      </c>
      <c r="V109" s="78">
        <v>75</v>
      </c>
      <c r="W109" s="69">
        <v>139</v>
      </c>
      <c r="X109" s="69">
        <v>782</v>
      </c>
      <c r="Y109" s="69">
        <v>6</v>
      </c>
      <c r="Z109" s="69">
        <v>80</v>
      </c>
      <c r="AA109" s="83">
        <v>138</v>
      </c>
      <c r="AB109" s="83">
        <v>660</v>
      </c>
      <c r="AC109" s="83">
        <v>12</v>
      </c>
      <c r="AD109" s="83">
        <v>65</v>
      </c>
      <c r="AE109" s="92">
        <v>156</v>
      </c>
      <c r="AF109" s="92">
        <v>653</v>
      </c>
      <c r="AG109" s="92">
        <v>17</v>
      </c>
      <c r="AH109" s="92">
        <v>72</v>
      </c>
      <c r="AI109" s="88">
        <v>2</v>
      </c>
      <c r="AJ109" s="78">
        <v>25</v>
      </c>
      <c r="AK109" s="78">
        <v>3</v>
      </c>
      <c r="AL109" s="78">
        <v>0</v>
      </c>
      <c r="AM109" s="69">
        <v>2</v>
      </c>
      <c r="AN109" s="69">
        <v>20</v>
      </c>
      <c r="AO109" s="69">
        <v>2</v>
      </c>
      <c r="AP109" s="69">
        <v>0</v>
      </c>
      <c r="AQ109" s="83">
        <v>1</v>
      </c>
      <c r="AR109" s="83">
        <v>74</v>
      </c>
      <c r="AS109" s="83">
        <v>3</v>
      </c>
      <c r="AT109" s="83">
        <v>0</v>
      </c>
      <c r="AU109" s="92">
        <v>2</v>
      </c>
      <c r="AV109" s="92">
        <v>30</v>
      </c>
      <c r="AW109" s="92">
        <v>1</v>
      </c>
      <c r="AX109" s="92">
        <v>1</v>
      </c>
      <c r="AY109" s="88"/>
      <c r="AZ109" s="78"/>
      <c r="BA109" s="78"/>
      <c r="BB109" s="78"/>
      <c r="BC109" s="69"/>
      <c r="BD109" s="69"/>
      <c r="BE109" s="69"/>
      <c r="BF109" s="69"/>
      <c r="BG109" s="83"/>
      <c r="BH109" s="83"/>
      <c r="BI109" s="83"/>
      <c r="BJ109" s="83"/>
      <c r="BK109" s="92"/>
      <c r="BL109" s="92"/>
      <c r="BM109" s="92"/>
      <c r="BN109" s="93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</row>
    <row r="110" spans="1:241" ht="12" customHeight="1" x14ac:dyDescent="0.2">
      <c r="A110" s="73">
        <v>0.70833333333333337</v>
      </c>
      <c r="B110" s="74">
        <v>0.75</v>
      </c>
      <c r="C110" s="60">
        <v>3</v>
      </c>
      <c r="D110" s="27">
        <v>46</v>
      </c>
      <c r="E110" s="27">
        <v>5</v>
      </c>
      <c r="F110" s="27">
        <v>0</v>
      </c>
      <c r="G110" s="27">
        <v>2</v>
      </c>
      <c r="H110" s="27">
        <v>45</v>
      </c>
      <c r="I110" s="27">
        <v>2</v>
      </c>
      <c r="J110" s="27">
        <v>1</v>
      </c>
      <c r="K110" s="27">
        <v>0</v>
      </c>
      <c r="L110" s="27">
        <v>81</v>
      </c>
      <c r="M110" s="27">
        <v>2</v>
      </c>
      <c r="N110" s="89">
        <v>0</v>
      </c>
      <c r="O110" s="43">
        <v>2</v>
      </c>
      <c r="P110" s="43">
        <v>58</v>
      </c>
      <c r="Q110" s="43">
        <v>5</v>
      </c>
      <c r="R110" s="43">
        <v>0</v>
      </c>
      <c r="S110" s="60">
        <v>122</v>
      </c>
      <c r="T110" s="27">
        <v>689</v>
      </c>
      <c r="U110" s="27">
        <v>7</v>
      </c>
      <c r="V110" s="27">
        <v>53</v>
      </c>
      <c r="W110" s="27">
        <v>223</v>
      </c>
      <c r="X110" s="27">
        <v>758</v>
      </c>
      <c r="Y110" s="27">
        <v>10</v>
      </c>
      <c r="Z110" s="27">
        <v>46</v>
      </c>
      <c r="AA110" s="27">
        <v>252</v>
      </c>
      <c r="AB110" s="27">
        <v>743</v>
      </c>
      <c r="AC110" s="27">
        <v>4</v>
      </c>
      <c r="AD110" s="89">
        <v>42</v>
      </c>
      <c r="AE110" s="43">
        <v>214</v>
      </c>
      <c r="AF110" s="43">
        <v>713</v>
      </c>
      <c r="AG110" s="43">
        <v>10</v>
      </c>
      <c r="AH110" s="43">
        <v>36</v>
      </c>
      <c r="AI110" s="60">
        <v>1</v>
      </c>
      <c r="AJ110" s="27">
        <v>39</v>
      </c>
      <c r="AK110" s="27">
        <v>5</v>
      </c>
      <c r="AL110" s="27">
        <v>0</v>
      </c>
      <c r="AM110" s="27">
        <v>2</v>
      </c>
      <c r="AN110" s="27">
        <v>37</v>
      </c>
      <c r="AO110" s="27">
        <v>2</v>
      </c>
      <c r="AP110" s="27">
        <v>0</v>
      </c>
      <c r="AQ110" s="27">
        <v>0</v>
      </c>
      <c r="AR110" s="27">
        <v>68</v>
      </c>
      <c r="AS110" s="27">
        <v>1</v>
      </c>
      <c r="AT110" s="89">
        <v>0</v>
      </c>
      <c r="AU110" s="43">
        <v>2</v>
      </c>
      <c r="AV110" s="43">
        <v>54</v>
      </c>
      <c r="AW110" s="43">
        <v>3</v>
      </c>
      <c r="AX110" s="43">
        <v>0</v>
      </c>
      <c r="AY110" s="60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89"/>
      <c r="BK110" s="43"/>
      <c r="BL110" s="43"/>
      <c r="BM110" s="43"/>
      <c r="BN110" s="91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</row>
    <row r="111" spans="1:241" ht="12" customHeight="1" x14ac:dyDescent="0.2">
      <c r="A111" s="94">
        <v>0.75</v>
      </c>
      <c r="B111" s="95">
        <v>0.79166666666666663</v>
      </c>
      <c r="C111" s="88">
        <v>2</v>
      </c>
      <c r="D111" s="78">
        <v>45</v>
      </c>
      <c r="E111" s="78">
        <v>3</v>
      </c>
      <c r="F111" s="78">
        <v>0</v>
      </c>
      <c r="G111" s="69">
        <v>1</v>
      </c>
      <c r="H111" s="69">
        <v>70</v>
      </c>
      <c r="I111" s="69">
        <v>2</v>
      </c>
      <c r="J111" s="69">
        <v>0</v>
      </c>
      <c r="K111" s="83">
        <v>3</v>
      </c>
      <c r="L111" s="83">
        <v>80</v>
      </c>
      <c r="M111" s="83">
        <v>6</v>
      </c>
      <c r="N111" s="83">
        <v>0</v>
      </c>
      <c r="O111" s="92">
        <v>1</v>
      </c>
      <c r="P111" s="92">
        <v>78</v>
      </c>
      <c r="Q111" s="92">
        <v>3</v>
      </c>
      <c r="R111" s="92">
        <v>0</v>
      </c>
      <c r="S111" s="88">
        <v>243</v>
      </c>
      <c r="T111" s="78">
        <v>823</v>
      </c>
      <c r="U111" s="78">
        <v>7</v>
      </c>
      <c r="V111" s="78">
        <v>37</v>
      </c>
      <c r="W111" s="69">
        <v>219</v>
      </c>
      <c r="X111" s="69">
        <v>799</v>
      </c>
      <c r="Y111" s="69">
        <v>10</v>
      </c>
      <c r="Z111" s="69">
        <v>32</v>
      </c>
      <c r="AA111" s="83">
        <v>203</v>
      </c>
      <c r="AB111" s="83">
        <v>686</v>
      </c>
      <c r="AC111" s="83">
        <v>8</v>
      </c>
      <c r="AD111" s="83">
        <v>46</v>
      </c>
      <c r="AE111" s="92">
        <v>166</v>
      </c>
      <c r="AF111" s="92">
        <v>698</v>
      </c>
      <c r="AG111" s="92">
        <v>9</v>
      </c>
      <c r="AH111" s="92">
        <v>38</v>
      </c>
      <c r="AI111" s="88">
        <v>2</v>
      </c>
      <c r="AJ111" s="78">
        <v>42</v>
      </c>
      <c r="AK111" s="78">
        <v>2</v>
      </c>
      <c r="AL111" s="78">
        <v>0</v>
      </c>
      <c r="AM111" s="69">
        <v>0</v>
      </c>
      <c r="AN111" s="69">
        <v>60</v>
      </c>
      <c r="AO111" s="69">
        <v>2</v>
      </c>
      <c r="AP111" s="69">
        <v>0</v>
      </c>
      <c r="AQ111" s="83">
        <v>1</v>
      </c>
      <c r="AR111" s="83">
        <v>67</v>
      </c>
      <c r="AS111" s="83">
        <v>5</v>
      </c>
      <c r="AT111" s="83">
        <v>0</v>
      </c>
      <c r="AU111" s="92">
        <v>0</v>
      </c>
      <c r="AV111" s="92">
        <v>71</v>
      </c>
      <c r="AW111" s="92">
        <v>1</v>
      </c>
      <c r="AX111" s="92">
        <v>0</v>
      </c>
      <c r="AY111" s="88"/>
      <c r="AZ111" s="78"/>
      <c r="BA111" s="78"/>
      <c r="BB111" s="78"/>
      <c r="BC111" s="69"/>
      <c r="BD111" s="69"/>
      <c r="BE111" s="69"/>
      <c r="BF111" s="69"/>
      <c r="BG111" s="83"/>
      <c r="BH111" s="83"/>
      <c r="BI111" s="83"/>
      <c r="BJ111" s="83"/>
      <c r="BK111" s="92"/>
      <c r="BL111" s="92"/>
      <c r="BM111" s="92"/>
      <c r="BN111" s="93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</row>
    <row r="112" spans="1:241" ht="12" customHeight="1" x14ac:dyDescent="0.2">
      <c r="A112" s="73">
        <v>0.79166666666666663</v>
      </c>
      <c r="B112" s="74">
        <v>0.83333333333333337</v>
      </c>
      <c r="C112" s="60">
        <v>2</v>
      </c>
      <c r="D112" s="27">
        <v>87</v>
      </c>
      <c r="E112" s="27">
        <v>2</v>
      </c>
      <c r="F112" s="27">
        <v>0</v>
      </c>
      <c r="G112" s="27">
        <v>4</v>
      </c>
      <c r="H112" s="27">
        <v>106</v>
      </c>
      <c r="I112" s="27">
        <v>6</v>
      </c>
      <c r="J112" s="27">
        <v>0</v>
      </c>
      <c r="K112" s="27">
        <v>2</v>
      </c>
      <c r="L112" s="27">
        <v>79</v>
      </c>
      <c r="M112" s="27">
        <v>4</v>
      </c>
      <c r="N112" s="89">
        <v>0</v>
      </c>
      <c r="O112" s="43">
        <v>1</v>
      </c>
      <c r="P112" s="43">
        <v>56</v>
      </c>
      <c r="Q112" s="43">
        <v>1</v>
      </c>
      <c r="R112" s="43">
        <v>0</v>
      </c>
      <c r="S112" s="60">
        <v>123</v>
      </c>
      <c r="T112" s="27">
        <v>703</v>
      </c>
      <c r="U112" s="27">
        <v>4</v>
      </c>
      <c r="V112" s="27">
        <v>18</v>
      </c>
      <c r="W112" s="27">
        <v>96</v>
      </c>
      <c r="X112" s="27">
        <v>626</v>
      </c>
      <c r="Y112" s="27">
        <v>11</v>
      </c>
      <c r="Z112" s="27">
        <v>31</v>
      </c>
      <c r="AA112" s="27">
        <v>109</v>
      </c>
      <c r="AB112" s="27">
        <v>690</v>
      </c>
      <c r="AC112" s="27">
        <v>9</v>
      </c>
      <c r="AD112" s="89">
        <v>19</v>
      </c>
      <c r="AE112" s="43">
        <v>93</v>
      </c>
      <c r="AF112" s="43">
        <v>769</v>
      </c>
      <c r="AG112" s="43">
        <v>5</v>
      </c>
      <c r="AH112" s="43">
        <v>21</v>
      </c>
      <c r="AI112" s="60">
        <v>0</v>
      </c>
      <c r="AJ112" s="27">
        <v>66</v>
      </c>
      <c r="AK112" s="27">
        <v>1</v>
      </c>
      <c r="AL112" s="27">
        <v>0</v>
      </c>
      <c r="AM112" s="27">
        <v>2</v>
      </c>
      <c r="AN112" s="27">
        <v>85</v>
      </c>
      <c r="AO112" s="27">
        <v>5</v>
      </c>
      <c r="AP112" s="27">
        <v>0</v>
      </c>
      <c r="AQ112" s="27">
        <v>1</v>
      </c>
      <c r="AR112" s="27">
        <v>74</v>
      </c>
      <c r="AS112" s="27">
        <v>3</v>
      </c>
      <c r="AT112" s="89">
        <v>0</v>
      </c>
      <c r="AU112" s="43">
        <v>0</v>
      </c>
      <c r="AV112" s="43">
        <v>48</v>
      </c>
      <c r="AW112" s="43">
        <v>1</v>
      </c>
      <c r="AX112" s="43">
        <v>0</v>
      </c>
      <c r="AY112" s="60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89"/>
      <c r="BK112" s="43"/>
      <c r="BL112" s="43"/>
      <c r="BM112" s="43"/>
      <c r="BN112" s="91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</row>
    <row r="113" spans="1:241" ht="12" customHeight="1" x14ac:dyDescent="0.2">
      <c r="A113" s="94">
        <v>0.83333333333333337</v>
      </c>
      <c r="B113" s="95">
        <v>0.875</v>
      </c>
      <c r="C113" s="88">
        <v>2</v>
      </c>
      <c r="D113" s="78">
        <v>99</v>
      </c>
      <c r="E113" s="78">
        <v>2</v>
      </c>
      <c r="F113" s="78">
        <v>0</v>
      </c>
      <c r="G113" s="69">
        <v>2</v>
      </c>
      <c r="H113" s="69">
        <v>76</v>
      </c>
      <c r="I113" s="69">
        <v>5</v>
      </c>
      <c r="J113" s="69">
        <v>0</v>
      </c>
      <c r="K113" s="83">
        <v>1</v>
      </c>
      <c r="L113" s="83">
        <v>62</v>
      </c>
      <c r="M113" s="83">
        <v>2</v>
      </c>
      <c r="N113" s="83">
        <v>0</v>
      </c>
      <c r="O113" s="92">
        <v>0</v>
      </c>
      <c r="P113" s="92">
        <v>31</v>
      </c>
      <c r="Q113" s="92">
        <v>4</v>
      </c>
      <c r="R113" s="92">
        <v>0</v>
      </c>
      <c r="S113" s="88">
        <v>86</v>
      </c>
      <c r="T113" s="78">
        <v>634</v>
      </c>
      <c r="U113" s="78">
        <v>8</v>
      </c>
      <c r="V113" s="78">
        <v>20</v>
      </c>
      <c r="W113" s="69">
        <v>78</v>
      </c>
      <c r="X113" s="69">
        <v>666</v>
      </c>
      <c r="Y113" s="69">
        <v>9</v>
      </c>
      <c r="Z113" s="69">
        <v>20</v>
      </c>
      <c r="AA113" s="83">
        <v>75</v>
      </c>
      <c r="AB113" s="83">
        <v>502</v>
      </c>
      <c r="AC113" s="83">
        <v>8</v>
      </c>
      <c r="AD113" s="83">
        <v>23</v>
      </c>
      <c r="AE113" s="92">
        <v>53</v>
      </c>
      <c r="AF113" s="92">
        <v>564</v>
      </c>
      <c r="AG113" s="92">
        <v>7</v>
      </c>
      <c r="AH113" s="92">
        <v>8</v>
      </c>
      <c r="AI113" s="88">
        <v>1</v>
      </c>
      <c r="AJ113" s="78">
        <v>87</v>
      </c>
      <c r="AK113" s="78">
        <v>2</v>
      </c>
      <c r="AL113" s="78">
        <v>0</v>
      </c>
      <c r="AM113" s="69">
        <v>0</v>
      </c>
      <c r="AN113" s="69">
        <v>67</v>
      </c>
      <c r="AO113" s="69">
        <v>4</v>
      </c>
      <c r="AP113" s="69">
        <v>0</v>
      </c>
      <c r="AQ113" s="83">
        <v>0</v>
      </c>
      <c r="AR113" s="83">
        <v>56</v>
      </c>
      <c r="AS113" s="83">
        <v>0</v>
      </c>
      <c r="AT113" s="83">
        <v>0</v>
      </c>
      <c r="AU113" s="92">
        <v>0</v>
      </c>
      <c r="AV113" s="92">
        <v>29</v>
      </c>
      <c r="AW113" s="92">
        <v>3</v>
      </c>
      <c r="AX113" s="92">
        <v>0</v>
      </c>
      <c r="AY113" s="88"/>
      <c r="AZ113" s="78"/>
      <c r="BA113" s="78"/>
      <c r="BB113" s="78"/>
      <c r="BC113" s="69"/>
      <c r="BD113" s="69"/>
      <c r="BE113" s="69"/>
      <c r="BF113" s="69"/>
      <c r="BG113" s="83"/>
      <c r="BH113" s="83"/>
      <c r="BI113" s="83"/>
      <c r="BJ113" s="83"/>
      <c r="BK113" s="92"/>
      <c r="BL113" s="92"/>
      <c r="BM113" s="92"/>
      <c r="BN113" s="93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</row>
    <row r="114" spans="1:241" ht="12" customHeight="1" x14ac:dyDescent="0.2">
      <c r="A114" s="73">
        <v>0.875</v>
      </c>
      <c r="B114" s="74">
        <v>0.91666666666666663</v>
      </c>
      <c r="C114" s="60">
        <v>0</v>
      </c>
      <c r="D114" s="27">
        <v>43</v>
      </c>
      <c r="E114" s="27">
        <v>2</v>
      </c>
      <c r="F114" s="27">
        <v>0</v>
      </c>
      <c r="G114" s="27">
        <v>0</v>
      </c>
      <c r="H114" s="27">
        <v>37</v>
      </c>
      <c r="I114" s="27">
        <v>1</v>
      </c>
      <c r="J114" s="27">
        <v>0</v>
      </c>
      <c r="K114" s="27">
        <v>2</v>
      </c>
      <c r="L114" s="27">
        <v>24</v>
      </c>
      <c r="M114" s="27">
        <v>3</v>
      </c>
      <c r="N114" s="89">
        <v>0</v>
      </c>
      <c r="O114" s="43">
        <v>0</v>
      </c>
      <c r="P114" s="43">
        <v>29</v>
      </c>
      <c r="Q114" s="43">
        <v>2</v>
      </c>
      <c r="R114" s="43">
        <v>0</v>
      </c>
      <c r="S114" s="60">
        <v>44</v>
      </c>
      <c r="T114" s="27">
        <v>530</v>
      </c>
      <c r="U114" s="27">
        <v>7</v>
      </c>
      <c r="V114" s="27">
        <v>10</v>
      </c>
      <c r="W114" s="27">
        <v>60</v>
      </c>
      <c r="X114" s="27">
        <v>566</v>
      </c>
      <c r="Y114" s="27">
        <v>2</v>
      </c>
      <c r="Z114" s="27">
        <v>13</v>
      </c>
      <c r="AA114" s="27">
        <v>60</v>
      </c>
      <c r="AB114" s="27">
        <v>405</v>
      </c>
      <c r="AC114" s="27">
        <v>5</v>
      </c>
      <c r="AD114" s="89">
        <v>17</v>
      </c>
      <c r="AE114" s="43">
        <v>39</v>
      </c>
      <c r="AF114" s="43">
        <v>374</v>
      </c>
      <c r="AG114" s="43">
        <v>4</v>
      </c>
      <c r="AH114" s="43">
        <v>18</v>
      </c>
      <c r="AI114" s="60">
        <v>0</v>
      </c>
      <c r="AJ114" s="27">
        <v>40</v>
      </c>
      <c r="AK114" s="27">
        <v>2</v>
      </c>
      <c r="AL114" s="27">
        <v>0</v>
      </c>
      <c r="AM114" s="27">
        <v>0</v>
      </c>
      <c r="AN114" s="27">
        <v>34</v>
      </c>
      <c r="AO114" s="27">
        <v>1</v>
      </c>
      <c r="AP114" s="27">
        <v>0</v>
      </c>
      <c r="AQ114" s="27">
        <v>0</v>
      </c>
      <c r="AR114" s="27">
        <v>23</v>
      </c>
      <c r="AS114" s="27">
        <v>3</v>
      </c>
      <c r="AT114" s="89">
        <v>0</v>
      </c>
      <c r="AU114" s="43">
        <v>0</v>
      </c>
      <c r="AV114" s="43">
        <v>25</v>
      </c>
      <c r="AW114" s="43">
        <v>0</v>
      </c>
      <c r="AX114" s="43">
        <v>0</v>
      </c>
      <c r="AY114" s="60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89"/>
      <c r="BK114" s="43"/>
      <c r="BL114" s="43"/>
      <c r="BM114" s="43"/>
      <c r="BN114" s="91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</row>
    <row r="115" spans="1:241" ht="12" customHeight="1" x14ac:dyDescent="0.2">
      <c r="A115" s="94">
        <v>0.91666666666666663</v>
      </c>
      <c r="B115" s="95">
        <v>0.95833333333333337</v>
      </c>
      <c r="C115" s="88">
        <v>0</v>
      </c>
      <c r="D115" s="78">
        <v>28</v>
      </c>
      <c r="E115" s="78">
        <v>2</v>
      </c>
      <c r="F115" s="78">
        <v>1</v>
      </c>
      <c r="G115" s="69">
        <v>1</v>
      </c>
      <c r="H115" s="69">
        <v>17</v>
      </c>
      <c r="I115" s="69">
        <v>2</v>
      </c>
      <c r="J115" s="69">
        <v>0</v>
      </c>
      <c r="K115" s="83">
        <v>0</v>
      </c>
      <c r="L115" s="83">
        <v>24</v>
      </c>
      <c r="M115" s="83">
        <v>0</v>
      </c>
      <c r="N115" s="83">
        <v>0</v>
      </c>
      <c r="O115" s="92">
        <v>0</v>
      </c>
      <c r="P115" s="92">
        <v>19</v>
      </c>
      <c r="Q115" s="92">
        <v>2</v>
      </c>
      <c r="R115" s="92">
        <v>0</v>
      </c>
      <c r="S115" s="88">
        <v>68</v>
      </c>
      <c r="T115" s="78">
        <v>424</v>
      </c>
      <c r="U115" s="78">
        <v>4</v>
      </c>
      <c r="V115" s="78">
        <v>15</v>
      </c>
      <c r="W115" s="69">
        <v>85</v>
      </c>
      <c r="X115" s="69">
        <v>413</v>
      </c>
      <c r="Y115" s="69">
        <v>9</v>
      </c>
      <c r="Z115" s="69">
        <v>20</v>
      </c>
      <c r="AA115" s="83">
        <v>59</v>
      </c>
      <c r="AB115" s="83">
        <v>385</v>
      </c>
      <c r="AC115" s="83">
        <v>4</v>
      </c>
      <c r="AD115" s="83">
        <v>5</v>
      </c>
      <c r="AE115" s="92">
        <v>51</v>
      </c>
      <c r="AF115" s="92">
        <v>314</v>
      </c>
      <c r="AG115" s="92">
        <v>5</v>
      </c>
      <c r="AH115" s="92">
        <v>16</v>
      </c>
      <c r="AI115" s="88">
        <v>0</v>
      </c>
      <c r="AJ115" s="78">
        <v>26</v>
      </c>
      <c r="AK115" s="78">
        <v>2</v>
      </c>
      <c r="AL115" s="78">
        <v>0</v>
      </c>
      <c r="AM115" s="69">
        <v>1</v>
      </c>
      <c r="AN115" s="69">
        <v>16</v>
      </c>
      <c r="AO115" s="69">
        <v>2</v>
      </c>
      <c r="AP115" s="69">
        <v>0</v>
      </c>
      <c r="AQ115" s="83">
        <v>0</v>
      </c>
      <c r="AR115" s="83">
        <v>21</v>
      </c>
      <c r="AS115" s="83">
        <v>0</v>
      </c>
      <c r="AT115" s="83">
        <v>0</v>
      </c>
      <c r="AU115" s="92">
        <v>0</v>
      </c>
      <c r="AV115" s="92">
        <v>16</v>
      </c>
      <c r="AW115" s="92">
        <v>2</v>
      </c>
      <c r="AX115" s="92">
        <v>0</v>
      </c>
      <c r="AY115" s="88"/>
      <c r="AZ115" s="78"/>
      <c r="BA115" s="78"/>
      <c r="BB115" s="78"/>
      <c r="BC115" s="69"/>
      <c r="BD115" s="69"/>
      <c r="BE115" s="69"/>
      <c r="BF115" s="69"/>
      <c r="BG115" s="83"/>
      <c r="BH115" s="83"/>
      <c r="BI115" s="83"/>
      <c r="BJ115" s="83"/>
      <c r="BK115" s="92"/>
      <c r="BL115" s="92"/>
      <c r="BM115" s="92"/>
      <c r="BN115" s="93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</row>
    <row r="116" spans="1:241" ht="12" customHeight="1" x14ac:dyDescent="0.2">
      <c r="A116" s="75">
        <v>0.95833333333333337</v>
      </c>
      <c r="B116" s="76">
        <v>1</v>
      </c>
      <c r="C116" s="65">
        <v>2</v>
      </c>
      <c r="D116" s="66">
        <v>20</v>
      </c>
      <c r="E116" s="66">
        <v>2</v>
      </c>
      <c r="F116" s="66">
        <v>0</v>
      </c>
      <c r="G116" s="66">
        <v>1</v>
      </c>
      <c r="H116" s="66">
        <v>19</v>
      </c>
      <c r="I116" s="66">
        <v>2</v>
      </c>
      <c r="J116" s="66">
        <v>0</v>
      </c>
      <c r="K116" s="66">
        <v>1</v>
      </c>
      <c r="L116" s="66">
        <v>14</v>
      </c>
      <c r="M116" s="66">
        <v>0</v>
      </c>
      <c r="N116" s="66">
        <v>0</v>
      </c>
      <c r="O116" s="66">
        <v>0</v>
      </c>
      <c r="P116" s="66">
        <v>10</v>
      </c>
      <c r="Q116" s="66">
        <v>1</v>
      </c>
      <c r="R116" s="66">
        <v>0</v>
      </c>
      <c r="S116" s="65">
        <v>55</v>
      </c>
      <c r="T116" s="66">
        <v>284</v>
      </c>
      <c r="U116" s="66">
        <v>6</v>
      </c>
      <c r="V116" s="66">
        <v>9</v>
      </c>
      <c r="W116" s="66">
        <v>42</v>
      </c>
      <c r="X116" s="66">
        <v>275</v>
      </c>
      <c r="Y116" s="66">
        <v>11</v>
      </c>
      <c r="Z116" s="66">
        <v>9</v>
      </c>
      <c r="AA116" s="66">
        <v>36</v>
      </c>
      <c r="AB116" s="66">
        <v>218</v>
      </c>
      <c r="AC116" s="66">
        <v>7</v>
      </c>
      <c r="AD116" s="66">
        <v>14</v>
      </c>
      <c r="AE116" s="66">
        <v>32</v>
      </c>
      <c r="AF116" s="66">
        <v>255</v>
      </c>
      <c r="AG116" s="66">
        <v>5</v>
      </c>
      <c r="AH116" s="66">
        <v>18</v>
      </c>
      <c r="AI116" s="65">
        <v>2</v>
      </c>
      <c r="AJ116" s="66">
        <v>16</v>
      </c>
      <c r="AK116" s="66">
        <v>2</v>
      </c>
      <c r="AL116" s="66">
        <v>0</v>
      </c>
      <c r="AM116" s="66">
        <v>0</v>
      </c>
      <c r="AN116" s="66">
        <v>17</v>
      </c>
      <c r="AO116" s="66">
        <v>2</v>
      </c>
      <c r="AP116" s="66">
        <v>0</v>
      </c>
      <c r="AQ116" s="66">
        <v>1</v>
      </c>
      <c r="AR116" s="66">
        <v>12</v>
      </c>
      <c r="AS116" s="66">
        <v>0</v>
      </c>
      <c r="AT116" s="66">
        <v>0</v>
      </c>
      <c r="AU116" s="66">
        <v>0</v>
      </c>
      <c r="AV116" s="66">
        <v>6</v>
      </c>
      <c r="AW116" s="66">
        <v>1</v>
      </c>
      <c r="AX116" s="66">
        <v>0</v>
      </c>
      <c r="AY116" s="65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7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</row>
    <row r="117" spans="1:241" ht="12.95" customHeight="1" x14ac:dyDescent="0.2">
      <c r="A117" s="5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</row>
    <row r="118" spans="1:241" ht="12.95" customHeight="1" x14ac:dyDescent="0.2">
      <c r="A118" s="5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</row>
    <row r="119" spans="1:241" ht="12.95" customHeight="1" x14ac:dyDescent="0.2"/>
    <row r="120" spans="1:241" ht="12.95" customHeight="1" x14ac:dyDescent="0.2"/>
    <row r="121" spans="1:241" ht="12.95" customHeight="1" x14ac:dyDescent="0.2"/>
  </sheetData>
  <mergeCells count="91">
    <mergeCell ref="AY6:BN6"/>
    <mergeCell ref="AI7:AL7"/>
    <mergeCell ref="AM7:AP7"/>
    <mergeCell ref="AQ7:AT7"/>
    <mergeCell ref="AU7:AX7"/>
    <mergeCell ref="AY7:BB7"/>
    <mergeCell ref="BC7:BF7"/>
    <mergeCell ref="BG7:BJ7"/>
    <mergeCell ref="BK7:BN7"/>
    <mergeCell ref="AI6:AX6"/>
    <mergeCell ref="C6:R6"/>
    <mergeCell ref="AS1:AT1"/>
    <mergeCell ref="AS2:AT2"/>
    <mergeCell ref="AS3:AT3"/>
    <mergeCell ref="AQ1:AR1"/>
    <mergeCell ref="AQ2:AR2"/>
    <mergeCell ref="AQ3:AR3"/>
    <mergeCell ref="AE1:AL1"/>
    <mergeCell ref="S6:AH6"/>
    <mergeCell ref="A7:B7"/>
    <mergeCell ref="C7:F7"/>
    <mergeCell ref="K7:N7"/>
    <mergeCell ref="O7:R7"/>
    <mergeCell ref="C35:F35"/>
    <mergeCell ref="K35:N35"/>
    <mergeCell ref="O35:R35"/>
    <mergeCell ref="C34:R34"/>
    <mergeCell ref="A35:B35"/>
    <mergeCell ref="S35:V35"/>
    <mergeCell ref="S34:AH34"/>
    <mergeCell ref="S7:V7"/>
    <mergeCell ref="W7:Z7"/>
    <mergeCell ref="AA7:AD7"/>
    <mergeCell ref="AE7:AH7"/>
    <mergeCell ref="W35:Z35"/>
    <mergeCell ref="AA35:AD35"/>
    <mergeCell ref="AE35:AH35"/>
    <mergeCell ref="AQ63:AT63"/>
    <mergeCell ref="AU63:AX63"/>
    <mergeCell ref="AY63:BB63"/>
    <mergeCell ref="AE63:AH63"/>
    <mergeCell ref="AI63:AL63"/>
    <mergeCell ref="AI34:AX34"/>
    <mergeCell ref="AY34:BN34"/>
    <mergeCell ref="BC35:BF35"/>
    <mergeCell ref="BG35:BJ35"/>
    <mergeCell ref="BK35:BN35"/>
    <mergeCell ref="AM35:AP35"/>
    <mergeCell ref="AQ35:AT35"/>
    <mergeCell ref="AU35:AX35"/>
    <mergeCell ref="AY35:BB35"/>
    <mergeCell ref="AI35:AL35"/>
    <mergeCell ref="AY91:BB91"/>
    <mergeCell ref="BC91:BF91"/>
    <mergeCell ref="BG91:BJ91"/>
    <mergeCell ref="BK91:BN91"/>
    <mergeCell ref="BC63:BF63"/>
    <mergeCell ref="BG63:BJ63"/>
    <mergeCell ref="BK63:BN63"/>
    <mergeCell ref="AY62:BN62"/>
    <mergeCell ref="S90:AH90"/>
    <mergeCell ref="AI90:AX90"/>
    <mergeCell ref="G7:J7"/>
    <mergeCell ref="G35:J35"/>
    <mergeCell ref="G63:J63"/>
    <mergeCell ref="C90:R90"/>
    <mergeCell ref="C62:R62"/>
    <mergeCell ref="S62:AH62"/>
    <mergeCell ref="C63:F63"/>
    <mergeCell ref="K63:N63"/>
    <mergeCell ref="O63:R63"/>
    <mergeCell ref="S63:V63"/>
    <mergeCell ref="W63:Z63"/>
    <mergeCell ref="AA63:AD63"/>
    <mergeCell ref="AY90:BN90"/>
    <mergeCell ref="A63:B63"/>
    <mergeCell ref="A91:B91"/>
    <mergeCell ref="AI62:AX62"/>
    <mergeCell ref="G91:J91"/>
    <mergeCell ref="C91:F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  <mergeCell ref="AU91:AX91"/>
    <mergeCell ref="AM63:AP63"/>
  </mergeCells>
  <printOptions horizontalCentered="1"/>
  <pageMargins left="0.51181102362204722" right="0" top="0.19685039370078741" bottom="0.23622047244094491" header="0" footer="0"/>
  <pageSetup paperSize="8" scale="60" pageOrder="overThenDown" orientation="landscape" r:id="rId1"/>
  <colBreaks count="2" manualBreakCount="2">
    <brk id="66" max="1048575" man="1"/>
    <brk id="1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X60"/>
  <sheetViews>
    <sheetView zoomScaleNormal="100" zoomScaleSheetLayoutView="90" workbookViewId="0">
      <selection activeCell="B2" sqref="B2"/>
    </sheetView>
  </sheetViews>
  <sheetFormatPr defaultRowHeight="14.25" x14ac:dyDescent="0.2"/>
  <cols>
    <col min="1" max="2" width="5.7109375" style="246" customWidth="1"/>
    <col min="3" max="66" width="2.7109375" style="246" customWidth="1"/>
    <col min="67" max="67" width="5" style="246" customWidth="1"/>
    <col min="68" max="68" width="3.7109375" style="246" customWidth="1"/>
    <col min="69" max="69" width="2.7109375" style="246" customWidth="1"/>
    <col min="70" max="71" width="5.7109375" style="246" customWidth="1"/>
    <col min="72" max="75" width="3.28515625" style="246" customWidth="1"/>
    <col min="76" max="76" width="5" style="246" customWidth="1"/>
    <col min="77" max="16384" width="9.140625" style="246"/>
  </cols>
  <sheetData>
    <row r="1" spans="1:76" ht="14.25" customHeight="1" x14ac:dyDescent="0.2">
      <c r="A1" s="47"/>
      <c r="B1" s="47"/>
      <c r="C1" s="4"/>
      <c r="D1" s="4"/>
      <c r="G1" s="140"/>
      <c r="I1" s="147" t="s">
        <v>173</v>
      </c>
      <c r="J1" s="140"/>
      <c r="K1" s="140"/>
      <c r="L1" s="140"/>
      <c r="M1" s="140"/>
      <c r="N1" s="140"/>
      <c r="O1" s="48"/>
      <c r="X1" s="396" t="s">
        <v>17</v>
      </c>
      <c r="Y1" s="397"/>
      <c r="Z1" s="397"/>
      <c r="AA1" s="397"/>
      <c r="AB1" s="397"/>
      <c r="AC1" s="397"/>
      <c r="AD1" s="397"/>
      <c r="AE1" s="398"/>
      <c r="AL1" s="399" t="s">
        <v>16</v>
      </c>
      <c r="AM1" s="537"/>
      <c r="AN1" s="400"/>
      <c r="AO1" s="399" t="s">
        <v>8</v>
      </c>
      <c r="AP1" s="400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</row>
    <row r="2" spans="1:76" x14ac:dyDescent="0.2">
      <c r="A2" s="47"/>
      <c r="B2" s="47"/>
      <c r="C2" s="4"/>
      <c r="D2" s="4"/>
      <c r="E2" s="4"/>
      <c r="F2" s="4"/>
      <c r="G2" s="2"/>
      <c r="I2" s="176"/>
      <c r="K2" s="1"/>
      <c r="L2" s="174"/>
      <c r="M2" s="174"/>
      <c r="N2" s="174"/>
      <c r="X2" s="361">
        <v>1</v>
      </c>
      <c r="Y2" s="251">
        <v>2</v>
      </c>
      <c r="Z2" s="251">
        <v>3</v>
      </c>
      <c r="AA2" s="251">
        <v>4</v>
      </c>
      <c r="AB2" s="251">
        <v>5</v>
      </c>
      <c r="AC2" s="251">
        <v>6</v>
      </c>
      <c r="AD2" s="251">
        <v>7</v>
      </c>
      <c r="AE2" s="362">
        <v>8</v>
      </c>
      <c r="AJ2" s="535" t="s">
        <v>202</v>
      </c>
      <c r="AK2" s="536"/>
      <c r="AL2" s="392">
        <f>'PLAN Veic'!AQ2</f>
        <v>43860</v>
      </c>
      <c r="AM2" s="532"/>
      <c r="AN2" s="393"/>
      <c r="AO2" s="394">
        <f>'PLAN Veic'!AS2</f>
        <v>4.1666666666666664E-2</v>
      </c>
      <c r="AP2" s="395"/>
      <c r="BB2" s="374" t="str">
        <f>CONCATENATE("Cruzamento: ",'PLAN Veic'!AZ2,"   -   ",'PLAN Veic'!BE2)</f>
        <v xml:space="preserve">Cruzamento:    -   Av. dos Estados, rotatória SESI </v>
      </c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</row>
    <row r="3" spans="1:76" ht="15" x14ac:dyDescent="0.2">
      <c r="A3" s="47"/>
      <c r="B3" s="47"/>
      <c r="C3" s="4"/>
      <c r="D3" s="4"/>
      <c r="G3" s="147"/>
      <c r="I3" s="176"/>
      <c r="K3" s="49"/>
      <c r="L3" s="46"/>
      <c r="M3" s="46"/>
      <c r="N3" s="46"/>
      <c r="X3" s="363">
        <v>9</v>
      </c>
      <c r="Y3" s="364">
        <v>10</v>
      </c>
      <c r="Z3" s="364">
        <v>11</v>
      </c>
      <c r="AA3" s="364">
        <v>12</v>
      </c>
      <c r="AB3" s="364">
        <v>13</v>
      </c>
      <c r="AC3" s="364">
        <v>14</v>
      </c>
      <c r="AD3" s="364">
        <v>15</v>
      </c>
      <c r="AE3" s="365">
        <v>16</v>
      </c>
      <c r="AJ3" s="533" t="s">
        <v>198</v>
      </c>
      <c r="AK3" s="534"/>
      <c r="AL3" s="392">
        <f>'PLAN Veic'!AQ3</f>
        <v>43861</v>
      </c>
      <c r="AM3" s="532"/>
      <c r="AN3" s="393"/>
      <c r="AO3" s="394">
        <f>'PLAN Veic'!AS3</f>
        <v>4.1666666666666664E-2</v>
      </c>
      <c r="AP3" s="395"/>
      <c r="BB3" s="318" t="str">
        <f>'PLAN Veic'!AW3</f>
        <v>REV00</v>
      </c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40" t="str">
        <f ca="1">MID(CELL("filename",A1),FIND("]",CELL("filename",A1))+1,LEN(CELL("filename",A1) ))</f>
        <v>Bicicletas</v>
      </c>
      <c r="BP3" s="318"/>
      <c r="BQ3" s="318"/>
      <c r="BR3" s="318"/>
      <c r="BS3" s="318"/>
      <c r="BT3" s="318"/>
      <c r="BU3" s="318"/>
      <c r="BV3" s="318"/>
      <c r="BW3" s="318"/>
      <c r="BX3" s="322" t="str">
        <f>CONCATENATE('PLAN Veic'!BM3,'PLAN Veic'!BN3)</f>
        <v>Jan/2020</v>
      </c>
    </row>
    <row r="4" spans="1:76" ht="15.75" x14ac:dyDescent="0.2">
      <c r="E4" s="366"/>
      <c r="F4" s="147"/>
      <c r="G4" s="147"/>
      <c r="H4" s="170"/>
      <c r="I4" s="147"/>
      <c r="J4" s="147"/>
      <c r="K4" s="147"/>
      <c r="L4" s="147"/>
      <c r="M4" s="147"/>
      <c r="N4" s="147"/>
      <c r="R4" s="248"/>
      <c r="S4" s="47"/>
      <c r="T4" s="47"/>
      <c r="U4" s="47"/>
      <c r="V4" s="47"/>
    </row>
    <row r="5" spans="1:76" x14ac:dyDescent="0.2">
      <c r="A5" s="527" t="s">
        <v>175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9"/>
      <c r="BR5" s="522" t="s">
        <v>178</v>
      </c>
      <c r="BS5" s="523"/>
      <c r="BT5" s="523"/>
      <c r="BU5" s="523"/>
      <c r="BV5" s="523"/>
      <c r="BW5" s="523"/>
      <c r="BX5" s="524"/>
    </row>
    <row r="6" spans="1:76" x14ac:dyDescent="0.2">
      <c r="A6" s="530" t="s">
        <v>0</v>
      </c>
      <c r="B6" s="531"/>
      <c r="C6" s="511" t="s">
        <v>157</v>
      </c>
      <c r="D6" s="512"/>
      <c r="E6" s="512"/>
      <c r="F6" s="512"/>
      <c r="G6" s="511" t="s">
        <v>158</v>
      </c>
      <c r="H6" s="512"/>
      <c r="I6" s="512"/>
      <c r="J6" s="512"/>
      <c r="K6" s="511" t="s">
        <v>159</v>
      </c>
      <c r="L6" s="512"/>
      <c r="M6" s="512"/>
      <c r="N6" s="512"/>
      <c r="O6" s="511" t="s">
        <v>160</v>
      </c>
      <c r="P6" s="512"/>
      <c r="Q6" s="512"/>
      <c r="R6" s="512"/>
      <c r="S6" s="511" t="s">
        <v>161</v>
      </c>
      <c r="T6" s="512"/>
      <c r="U6" s="512"/>
      <c r="V6" s="512"/>
      <c r="W6" s="511" t="s">
        <v>162</v>
      </c>
      <c r="X6" s="512"/>
      <c r="Y6" s="512"/>
      <c r="Z6" s="512"/>
      <c r="AA6" s="511" t="s">
        <v>163</v>
      </c>
      <c r="AB6" s="512"/>
      <c r="AC6" s="512"/>
      <c r="AD6" s="512"/>
      <c r="AE6" s="511" t="s">
        <v>164</v>
      </c>
      <c r="AF6" s="512"/>
      <c r="AG6" s="512"/>
      <c r="AH6" s="512"/>
      <c r="AI6" s="511" t="s">
        <v>165</v>
      </c>
      <c r="AJ6" s="512"/>
      <c r="AK6" s="512"/>
      <c r="AL6" s="512"/>
      <c r="AM6" s="511" t="s">
        <v>166</v>
      </c>
      <c r="AN6" s="512"/>
      <c r="AO6" s="512"/>
      <c r="AP6" s="512"/>
      <c r="AQ6" s="511" t="s">
        <v>167</v>
      </c>
      <c r="AR6" s="512"/>
      <c r="AS6" s="512"/>
      <c r="AT6" s="512"/>
      <c r="AU6" s="511" t="s">
        <v>168</v>
      </c>
      <c r="AV6" s="512"/>
      <c r="AW6" s="512"/>
      <c r="AX6" s="512"/>
      <c r="AY6" s="511" t="s">
        <v>169</v>
      </c>
      <c r="AZ6" s="512"/>
      <c r="BA6" s="512"/>
      <c r="BB6" s="512"/>
      <c r="BC6" s="511" t="s">
        <v>170</v>
      </c>
      <c r="BD6" s="512"/>
      <c r="BE6" s="512"/>
      <c r="BF6" s="512"/>
      <c r="BG6" s="511" t="s">
        <v>171</v>
      </c>
      <c r="BH6" s="512"/>
      <c r="BI6" s="512"/>
      <c r="BJ6" s="512"/>
      <c r="BK6" s="511" t="s">
        <v>172</v>
      </c>
      <c r="BL6" s="512"/>
      <c r="BM6" s="512"/>
      <c r="BN6" s="521"/>
      <c r="BO6" s="525" t="s">
        <v>174</v>
      </c>
      <c r="BR6" s="516" t="s">
        <v>0</v>
      </c>
      <c r="BS6" s="517"/>
      <c r="BT6" s="518" t="s">
        <v>177</v>
      </c>
      <c r="BU6" s="519"/>
      <c r="BV6" s="519"/>
      <c r="BW6" s="519"/>
      <c r="BX6" s="520"/>
    </row>
    <row r="7" spans="1:76" ht="36" customHeight="1" x14ac:dyDescent="0.2">
      <c r="A7" s="125" t="s">
        <v>74</v>
      </c>
      <c r="B7" s="126" t="s">
        <v>75</v>
      </c>
      <c r="C7" s="207" t="s">
        <v>197</v>
      </c>
      <c r="D7" s="206" t="s">
        <v>154</v>
      </c>
      <c r="E7" s="206" t="s">
        <v>155</v>
      </c>
      <c r="F7" s="206" t="s">
        <v>156</v>
      </c>
      <c r="G7" s="206" t="s">
        <v>197</v>
      </c>
      <c r="H7" s="206" t="s">
        <v>154</v>
      </c>
      <c r="I7" s="206" t="s">
        <v>155</v>
      </c>
      <c r="J7" s="206" t="s">
        <v>156</v>
      </c>
      <c r="K7" s="206" t="s">
        <v>197</v>
      </c>
      <c r="L7" s="206" t="s">
        <v>154</v>
      </c>
      <c r="M7" s="206" t="s">
        <v>155</v>
      </c>
      <c r="N7" s="206" t="s">
        <v>156</v>
      </c>
      <c r="O7" s="206" t="s">
        <v>197</v>
      </c>
      <c r="P7" s="206" t="s">
        <v>154</v>
      </c>
      <c r="Q7" s="206" t="s">
        <v>155</v>
      </c>
      <c r="R7" s="329" t="s">
        <v>156</v>
      </c>
      <c r="S7" s="207" t="s">
        <v>197</v>
      </c>
      <c r="T7" s="206" t="s">
        <v>154</v>
      </c>
      <c r="U7" s="206" t="s">
        <v>155</v>
      </c>
      <c r="V7" s="206" t="s">
        <v>156</v>
      </c>
      <c r="W7" s="206" t="s">
        <v>197</v>
      </c>
      <c r="X7" s="206" t="s">
        <v>154</v>
      </c>
      <c r="Y7" s="206" t="s">
        <v>155</v>
      </c>
      <c r="Z7" s="206" t="s">
        <v>156</v>
      </c>
      <c r="AA7" s="206" t="s">
        <v>197</v>
      </c>
      <c r="AB7" s="206" t="s">
        <v>154</v>
      </c>
      <c r="AC7" s="206" t="s">
        <v>155</v>
      </c>
      <c r="AD7" s="206" t="s">
        <v>156</v>
      </c>
      <c r="AE7" s="206" t="s">
        <v>197</v>
      </c>
      <c r="AF7" s="206" t="s">
        <v>154</v>
      </c>
      <c r="AG7" s="206" t="s">
        <v>155</v>
      </c>
      <c r="AH7" s="208" t="s">
        <v>156</v>
      </c>
      <c r="AI7" s="330" t="s">
        <v>197</v>
      </c>
      <c r="AJ7" s="206" t="s">
        <v>154</v>
      </c>
      <c r="AK7" s="206" t="s">
        <v>155</v>
      </c>
      <c r="AL7" s="206" t="s">
        <v>156</v>
      </c>
      <c r="AM7" s="206" t="s">
        <v>197</v>
      </c>
      <c r="AN7" s="206" t="s">
        <v>154</v>
      </c>
      <c r="AO7" s="206" t="s">
        <v>155</v>
      </c>
      <c r="AP7" s="206" t="s">
        <v>156</v>
      </c>
      <c r="AQ7" s="206" t="s">
        <v>197</v>
      </c>
      <c r="AR7" s="206" t="s">
        <v>154</v>
      </c>
      <c r="AS7" s="206" t="s">
        <v>155</v>
      </c>
      <c r="AT7" s="206" t="s">
        <v>156</v>
      </c>
      <c r="AU7" s="206" t="s">
        <v>197</v>
      </c>
      <c r="AV7" s="206" t="s">
        <v>154</v>
      </c>
      <c r="AW7" s="206" t="s">
        <v>155</v>
      </c>
      <c r="AX7" s="329" t="s">
        <v>156</v>
      </c>
      <c r="AY7" s="207" t="s">
        <v>197</v>
      </c>
      <c r="AZ7" s="206" t="s">
        <v>154</v>
      </c>
      <c r="BA7" s="206" t="s">
        <v>155</v>
      </c>
      <c r="BB7" s="206" t="s">
        <v>156</v>
      </c>
      <c r="BC7" s="206" t="s">
        <v>197</v>
      </c>
      <c r="BD7" s="206" t="s">
        <v>154</v>
      </c>
      <c r="BE7" s="206" t="s">
        <v>155</v>
      </c>
      <c r="BF7" s="206" t="s">
        <v>156</v>
      </c>
      <c r="BG7" s="206" t="s">
        <v>197</v>
      </c>
      <c r="BH7" s="206" t="s">
        <v>154</v>
      </c>
      <c r="BI7" s="206" t="s">
        <v>155</v>
      </c>
      <c r="BJ7" s="206" t="s">
        <v>156</v>
      </c>
      <c r="BK7" s="206" t="s">
        <v>197</v>
      </c>
      <c r="BL7" s="206" t="s">
        <v>154</v>
      </c>
      <c r="BM7" s="206" t="s">
        <v>155</v>
      </c>
      <c r="BN7" s="208" t="s">
        <v>156</v>
      </c>
      <c r="BO7" s="526"/>
      <c r="BR7" s="125" t="s">
        <v>74</v>
      </c>
      <c r="BS7" s="126" t="s">
        <v>75</v>
      </c>
      <c r="BT7" s="206" t="s">
        <v>197</v>
      </c>
      <c r="BU7" s="212" t="s">
        <v>154</v>
      </c>
      <c r="BV7" s="212" t="s">
        <v>155</v>
      </c>
      <c r="BW7" s="213" t="s">
        <v>156</v>
      </c>
      <c r="BX7" s="214" t="s">
        <v>174</v>
      </c>
    </row>
    <row r="8" spans="1:76" x14ac:dyDescent="0.2">
      <c r="A8" s="94">
        <v>0</v>
      </c>
      <c r="B8" s="95">
        <v>4.1666666666666664E-2</v>
      </c>
      <c r="C8" s="88">
        <v>0</v>
      </c>
      <c r="D8" s="78">
        <v>0</v>
      </c>
      <c r="E8" s="78">
        <v>0</v>
      </c>
      <c r="F8" s="78">
        <v>0</v>
      </c>
      <c r="G8" s="69">
        <v>0</v>
      </c>
      <c r="H8" s="69">
        <v>0</v>
      </c>
      <c r="I8" s="69">
        <v>0</v>
      </c>
      <c r="J8" s="69">
        <v>0</v>
      </c>
      <c r="K8" s="83">
        <v>0</v>
      </c>
      <c r="L8" s="83">
        <v>0</v>
      </c>
      <c r="M8" s="83">
        <v>0</v>
      </c>
      <c r="N8" s="83">
        <v>0</v>
      </c>
      <c r="O8" s="92">
        <v>0</v>
      </c>
      <c r="P8" s="92">
        <v>0</v>
      </c>
      <c r="Q8" s="92">
        <v>1</v>
      </c>
      <c r="R8" s="223">
        <v>0</v>
      </c>
      <c r="S8" s="88">
        <v>0</v>
      </c>
      <c r="T8" s="78">
        <v>0</v>
      </c>
      <c r="U8" s="78">
        <v>1</v>
      </c>
      <c r="V8" s="78">
        <v>0</v>
      </c>
      <c r="W8" s="69">
        <v>0</v>
      </c>
      <c r="X8" s="69">
        <v>0</v>
      </c>
      <c r="Y8" s="69">
        <v>0</v>
      </c>
      <c r="Z8" s="69">
        <v>0</v>
      </c>
      <c r="AA8" s="83">
        <v>0</v>
      </c>
      <c r="AB8" s="83">
        <v>0</v>
      </c>
      <c r="AC8" s="83">
        <v>1</v>
      </c>
      <c r="AD8" s="83">
        <v>0</v>
      </c>
      <c r="AE8" s="92">
        <v>0</v>
      </c>
      <c r="AF8" s="92">
        <v>1</v>
      </c>
      <c r="AG8" s="92">
        <v>0</v>
      </c>
      <c r="AH8" s="223">
        <v>1</v>
      </c>
      <c r="AI8" s="88">
        <v>0</v>
      </c>
      <c r="AJ8" s="78">
        <v>0</v>
      </c>
      <c r="AK8" s="78">
        <v>0</v>
      </c>
      <c r="AL8" s="78">
        <v>0</v>
      </c>
      <c r="AM8" s="69">
        <v>0</v>
      </c>
      <c r="AN8" s="69">
        <v>0</v>
      </c>
      <c r="AO8" s="69">
        <v>0</v>
      </c>
      <c r="AP8" s="69">
        <v>0</v>
      </c>
      <c r="AQ8" s="83">
        <v>0</v>
      </c>
      <c r="AR8" s="83">
        <v>1</v>
      </c>
      <c r="AS8" s="83">
        <v>0</v>
      </c>
      <c r="AT8" s="83">
        <v>1</v>
      </c>
      <c r="AU8" s="92">
        <v>0</v>
      </c>
      <c r="AV8" s="92">
        <v>0</v>
      </c>
      <c r="AW8" s="92">
        <v>0</v>
      </c>
      <c r="AX8" s="223">
        <v>0</v>
      </c>
      <c r="AY8" s="88">
        <v>0</v>
      </c>
      <c r="AZ8" s="78">
        <v>0</v>
      </c>
      <c r="BA8" s="78">
        <v>0</v>
      </c>
      <c r="BB8" s="78">
        <v>0</v>
      </c>
      <c r="BC8" s="69">
        <v>0</v>
      </c>
      <c r="BD8" s="69">
        <v>0</v>
      </c>
      <c r="BE8" s="69">
        <v>0</v>
      </c>
      <c r="BF8" s="69">
        <v>0</v>
      </c>
      <c r="BG8" s="83">
        <v>0</v>
      </c>
      <c r="BH8" s="83">
        <v>0</v>
      </c>
      <c r="BI8" s="83">
        <v>0</v>
      </c>
      <c r="BJ8" s="83">
        <v>0</v>
      </c>
      <c r="BK8" s="92"/>
      <c r="BL8" s="92"/>
      <c r="BM8" s="92"/>
      <c r="BN8" s="93"/>
      <c r="BO8" s="209">
        <f>SUM(C8:BN8)</f>
        <v>7</v>
      </c>
      <c r="BR8" s="94">
        <v>0</v>
      </c>
      <c r="BS8" s="95">
        <v>4.1666666666666664E-2</v>
      </c>
      <c r="BT8" s="88">
        <v>0</v>
      </c>
      <c r="BU8" s="78">
        <v>0</v>
      </c>
      <c r="BV8" s="78">
        <v>0</v>
      </c>
      <c r="BW8" s="78">
        <v>1</v>
      </c>
      <c r="BX8" s="209">
        <f>SUM(BT8:BW8)</f>
        <v>1</v>
      </c>
    </row>
    <row r="9" spans="1:76" x14ac:dyDescent="0.2">
      <c r="A9" s="73">
        <v>4.1666666666666664E-2</v>
      </c>
      <c r="B9" s="74">
        <v>8.3333333333333329E-2</v>
      </c>
      <c r="C9" s="60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1</v>
      </c>
      <c r="J9" s="27">
        <v>0</v>
      </c>
      <c r="K9" s="27">
        <v>0</v>
      </c>
      <c r="L9" s="27">
        <v>0</v>
      </c>
      <c r="M9" s="27">
        <v>1</v>
      </c>
      <c r="N9" s="89">
        <v>0</v>
      </c>
      <c r="O9" s="43">
        <v>0</v>
      </c>
      <c r="P9" s="43">
        <v>0</v>
      </c>
      <c r="Q9" s="43">
        <v>0</v>
      </c>
      <c r="R9" s="104">
        <v>0</v>
      </c>
      <c r="S9" s="60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1</v>
      </c>
      <c r="AD9" s="89">
        <v>0</v>
      </c>
      <c r="AE9" s="43">
        <v>0</v>
      </c>
      <c r="AF9" s="43">
        <v>1</v>
      </c>
      <c r="AG9" s="43">
        <v>0</v>
      </c>
      <c r="AH9" s="91">
        <v>0</v>
      </c>
      <c r="AI9" s="56">
        <v>0</v>
      </c>
      <c r="AJ9" s="27">
        <v>0</v>
      </c>
      <c r="AK9" s="27">
        <v>1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1</v>
      </c>
      <c r="AS9" s="27">
        <v>0</v>
      </c>
      <c r="AT9" s="89">
        <v>0</v>
      </c>
      <c r="AU9" s="43">
        <v>0</v>
      </c>
      <c r="AV9" s="43">
        <v>0</v>
      </c>
      <c r="AW9" s="43">
        <v>0</v>
      </c>
      <c r="AX9" s="104">
        <v>0</v>
      </c>
      <c r="AY9" s="60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2</v>
      </c>
      <c r="BF9" s="27">
        <v>0</v>
      </c>
      <c r="BG9" s="27">
        <v>0</v>
      </c>
      <c r="BH9" s="27">
        <v>0</v>
      </c>
      <c r="BI9" s="27">
        <v>0</v>
      </c>
      <c r="BJ9" s="89">
        <v>0</v>
      </c>
      <c r="BK9" s="43"/>
      <c r="BL9" s="43"/>
      <c r="BM9" s="43"/>
      <c r="BN9" s="91"/>
      <c r="BO9" s="210">
        <f t="shared" ref="BO9:BO31" si="0">SUM(C9:BN9)</f>
        <v>9</v>
      </c>
      <c r="BR9" s="73">
        <v>4.1666666666666664E-2</v>
      </c>
      <c r="BS9" s="74">
        <v>8.3333333333333329E-2</v>
      </c>
      <c r="BT9" s="60">
        <v>0</v>
      </c>
      <c r="BU9" s="27">
        <v>0</v>
      </c>
      <c r="BV9" s="27">
        <v>0</v>
      </c>
      <c r="BW9" s="27">
        <v>0</v>
      </c>
      <c r="BX9" s="210">
        <f t="shared" ref="BX9:BX31" si="1">SUM(BT9:BW9)</f>
        <v>0</v>
      </c>
    </row>
    <row r="10" spans="1:76" x14ac:dyDescent="0.2">
      <c r="A10" s="94">
        <v>8.3333333333333329E-2</v>
      </c>
      <c r="B10" s="95">
        <v>0.125</v>
      </c>
      <c r="C10" s="88">
        <v>0</v>
      </c>
      <c r="D10" s="78">
        <v>0</v>
      </c>
      <c r="E10" s="78">
        <v>0</v>
      </c>
      <c r="F10" s="78">
        <v>0</v>
      </c>
      <c r="G10" s="69">
        <v>0</v>
      </c>
      <c r="H10" s="69">
        <v>0</v>
      </c>
      <c r="I10" s="69">
        <v>0</v>
      </c>
      <c r="J10" s="69">
        <v>0</v>
      </c>
      <c r="K10" s="83">
        <v>0</v>
      </c>
      <c r="L10" s="83">
        <v>0</v>
      </c>
      <c r="M10" s="83">
        <v>0</v>
      </c>
      <c r="N10" s="83">
        <v>0</v>
      </c>
      <c r="O10" s="92">
        <v>0</v>
      </c>
      <c r="P10" s="92">
        <v>0</v>
      </c>
      <c r="Q10" s="92">
        <v>0</v>
      </c>
      <c r="R10" s="223">
        <v>0</v>
      </c>
      <c r="S10" s="88">
        <v>0</v>
      </c>
      <c r="T10" s="78">
        <v>0</v>
      </c>
      <c r="U10" s="78">
        <v>0</v>
      </c>
      <c r="V10" s="78">
        <v>0</v>
      </c>
      <c r="W10" s="69">
        <v>0</v>
      </c>
      <c r="X10" s="69">
        <v>0</v>
      </c>
      <c r="Y10" s="69">
        <v>0</v>
      </c>
      <c r="Z10" s="69">
        <v>0</v>
      </c>
      <c r="AA10" s="83">
        <v>0</v>
      </c>
      <c r="AB10" s="83">
        <v>0</v>
      </c>
      <c r="AC10" s="83">
        <v>0</v>
      </c>
      <c r="AD10" s="83">
        <v>0</v>
      </c>
      <c r="AE10" s="92">
        <v>0</v>
      </c>
      <c r="AF10" s="92">
        <v>0</v>
      </c>
      <c r="AG10" s="92">
        <v>0</v>
      </c>
      <c r="AH10" s="223">
        <v>0</v>
      </c>
      <c r="AI10" s="88">
        <v>0</v>
      </c>
      <c r="AJ10" s="78">
        <v>0</v>
      </c>
      <c r="AK10" s="78">
        <v>0</v>
      </c>
      <c r="AL10" s="78">
        <v>0</v>
      </c>
      <c r="AM10" s="69">
        <v>0</v>
      </c>
      <c r="AN10" s="69">
        <v>0</v>
      </c>
      <c r="AO10" s="69">
        <v>0</v>
      </c>
      <c r="AP10" s="69">
        <v>0</v>
      </c>
      <c r="AQ10" s="83">
        <v>0</v>
      </c>
      <c r="AR10" s="83">
        <v>0</v>
      </c>
      <c r="AS10" s="83">
        <v>0</v>
      </c>
      <c r="AT10" s="83">
        <v>0</v>
      </c>
      <c r="AU10" s="92">
        <v>0</v>
      </c>
      <c r="AV10" s="92">
        <v>0</v>
      </c>
      <c r="AW10" s="92">
        <v>0</v>
      </c>
      <c r="AX10" s="223">
        <v>0</v>
      </c>
      <c r="AY10" s="88">
        <v>0</v>
      </c>
      <c r="AZ10" s="78">
        <v>0</v>
      </c>
      <c r="BA10" s="78">
        <v>0</v>
      </c>
      <c r="BB10" s="78">
        <v>0</v>
      </c>
      <c r="BC10" s="69">
        <v>0</v>
      </c>
      <c r="BD10" s="69">
        <v>0</v>
      </c>
      <c r="BE10" s="69">
        <v>0</v>
      </c>
      <c r="BF10" s="69">
        <v>1</v>
      </c>
      <c r="BG10" s="83">
        <v>0</v>
      </c>
      <c r="BH10" s="83">
        <v>0</v>
      </c>
      <c r="BI10" s="83">
        <v>0</v>
      </c>
      <c r="BJ10" s="83">
        <v>0</v>
      </c>
      <c r="BK10" s="92"/>
      <c r="BL10" s="92"/>
      <c r="BM10" s="92"/>
      <c r="BN10" s="93"/>
      <c r="BO10" s="209">
        <f t="shared" si="0"/>
        <v>1</v>
      </c>
      <c r="BR10" s="94">
        <v>8.3333333333333329E-2</v>
      </c>
      <c r="BS10" s="95">
        <v>0.125</v>
      </c>
      <c r="BT10" s="88">
        <v>0</v>
      </c>
      <c r="BU10" s="78">
        <v>0</v>
      </c>
      <c r="BV10" s="78">
        <v>0</v>
      </c>
      <c r="BW10" s="78">
        <v>0</v>
      </c>
      <c r="BX10" s="209">
        <f t="shared" si="1"/>
        <v>0</v>
      </c>
    </row>
    <row r="11" spans="1:76" x14ac:dyDescent="0.2">
      <c r="A11" s="73">
        <v>0.125</v>
      </c>
      <c r="B11" s="74">
        <v>0.16666666666666699</v>
      </c>
      <c r="C11" s="60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1</v>
      </c>
      <c r="N11" s="89">
        <v>0</v>
      </c>
      <c r="O11" s="43">
        <v>0</v>
      </c>
      <c r="P11" s="43">
        <v>0</v>
      </c>
      <c r="Q11" s="43">
        <v>0</v>
      </c>
      <c r="R11" s="104">
        <v>0</v>
      </c>
      <c r="S11" s="60">
        <v>0</v>
      </c>
      <c r="T11" s="27">
        <v>0</v>
      </c>
      <c r="U11" s="27">
        <v>1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89">
        <v>0</v>
      </c>
      <c r="AE11" s="43">
        <v>0</v>
      </c>
      <c r="AF11" s="43">
        <v>0</v>
      </c>
      <c r="AG11" s="43">
        <v>0</v>
      </c>
      <c r="AH11" s="91">
        <v>0</v>
      </c>
      <c r="AI11" s="56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89">
        <v>0</v>
      </c>
      <c r="AU11" s="43">
        <v>0</v>
      </c>
      <c r="AV11" s="43">
        <v>0</v>
      </c>
      <c r="AW11" s="43">
        <v>0</v>
      </c>
      <c r="AX11" s="104">
        <v>0</v>
      </c>
      <c r="AY11" s="60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89">
        <v>0</v>
      </c>
      <c r="BK11" s="43"/>
      <c r="BL11" s="43"/>
      <c r="BM11" s="43"/>
      <c r="BN11" s="91"/>
      <c r="BO11" s="210">
        <f t="shared" si="0"/>
        <v>2</v>
      </c>
      <c r="BR11" s="73">
        <v>0.125</v>
      </c>
      <c r="BS11" s="74">
        <v>0.16666666666666699</v>
      </c>
      <c r="BT11" s="60">
        <v>0</v>
      </c>
      <c r="BU11" s="27">
        <v>0</v>
      </c>
      <c r="BV11" s="27">
        <v>0</v>
      </c>
      <c r="BW11" s="27">
        <v>0</v>
      </c>
      <c r="BX11" s="210">
        <f t="shared" si="1"/>
        <v>0</v>
      </c>
    </row>
    <row r="12" spans="1:76" x14ac:dyDescent="0.2">
      <c r="A12" s="94">
        <v>0.16666666666666666</v>
      </c>
      <c r="B12" s="95">
        <v>0.20833333333333301</v>
      </c>
      <c r="C12" s="88">
        <v>0</v>
      </c>
      <c r="D12" s="78">
        <v>0</v>
      </c>
      <c r="E12" s="78">
        <v>0</v>
      </c>
      <c r="F12" s="78">
        <v>1</v>
      </c>
      <c r="G12" s="69">
        <v>0</v>
      </c>
      <c r="H12" s="69">
        <v>0</v>
      </c>
      <c r="I12" s="69">
        <v>0</v>
      </c>
      <c r="J12" s="69">
        <v>0</v>
      </c>
      <c r="K12" s="83">
        <v>0</v>
      </c>
      <c r="L12" s="83">
        <v>0</v>
      </c>
      <c r="M12" s="83">
        <v>0</v>
      </c>
      <c r="N12" s="83">
        <v>0</v>
      </c>
      <c r="O12" s="92">
        <v>0</v>
      </c>
      <c r="P12" s="92">
        <v>1</v>
      </c>
      <c r="Q12" s="92">
        <v>0</v>
      </c>
      <c r="R12" s="223">
        <v>1</v>
      </c>
      <c r="S12" s="88">
        <v>0</v>
      </c>
      <c r="T12" s="78">
        <v>1</v>
      </c>
      <c r="U12" s="78">
        <v>0</v>
      </c>
      <c r="V12" s="78">
        <v>0</v>
      </c>
      <c r="W12" s="69">
        <v>0</v>
      </c>
      <c r="X12" s="69">
        <v>1</v>
      </c>
      <c r="Y12" s="69">
        <v>0</v>
      </c>
      <c r="Z12" s="69">
        <v>1</v>
      </c>
      <c r="AA12" s="83">
        <v>0</v>
      </c>
      <c r="AB12" s="83">
        <v>0</v>
      </c>
      <c r="AC12" s="83">
        <v>0</v>
      </c>
      <c r="AD12" s="83">
        <v>0</v>
      </c>
      <c r="AE12" s="92">
        <v>0</v>
      </c>
      <c r="AF12" s="92">
        <v>0</v>
      </c>
      <c r="AG12" s="92">
        <v>0</v>
      </c>
      <c r="AH12" s="223">
        <v>2</v>
      </c>
      <c r="AI12" s="88">
        <v>0</v>
      </c>
      <c r="AJ12" s="78">
        <v>0</v>
      </c>
      <c r="AK12" s="78">
        <v>0</v>
      </c>
      <c r="AL12" s="78">
        <v>0</v>
      </c>
      <c r="AM12" s="69">
        <v>0</v>
      </c>
      <c r="AN12" s="69">
        <v>0</v>
      </c>
      <c r="AO12" s="69">
        <v>2</v>
      </c>
      <c r="AP12" s="69">
        <v>0</v>
      </c>
      <c r="AQ12" s="83">
        <v>0</v>
      </c>
      <c r="AR12" s="83">
        <v>0</v>
      </c>
      <c r="AS12" s="83">
        <v>0</v>
      </c>
      <c r="AT12" s="83">
        <v>1</v>
      </c>
      <c r="AU12" s="92">
        <v>0</v>
      </c>
      <c r="AV12" s="92">
        <v>0</v>
      </c>
      <c r="AW12" s="92">
        <v>0</v>
      </c>
      <c r="AX12" s="223">
        <v>1</v>
      </c>
      <c r="AY12" s="88">
        <v>0</v>
      </c>
      <c r="AZ12" s="78">
        <v>0</v>
      </c>
      <c r="BA12" s="78">
        <v>0</v>
      </c>
      <c r="BB12" s="78">
        <v>1</v>
      </c>
      <c r="BC12" s="69">
        <v>0</v>
      </c>
      <c r="BD12" s="69">
        <v>0</v>
      </c>
      <c r="BE12" s="69">
        <v>2</v>
      </c>
      <c r="BF12" s="69">
        <v>0</v>
      </c>
      <c r="BG12" s="83">
        <v>0</v>
      </c>
      <c r="BH12" s="83">
        <v>0</v>
      </c>
      <c r="BI12" s="83">
        <v>0</v>
      </c>
      <c r="BJ12" s="83">
        <v>0</v>
      </c>
      <c r="BK12" s="92"/>
      <c r="BL12" s="92"/>
      <c r="BM12" s="92"/>
      <c r="BN12" s="93"/>
      <c r="BO12" s="209">
        <f t="shared" si="0"/>
        <v>15</v>
      </c>
      <c r="BR12" s="94">
        <v>0.16666666666666666</v>
      </c>
      <c r="BS12" s="95">
        <v>0.20833333333333301</v>
      </c>
      <c r="BT12" s="88">
        <v>0</v>
      </c>
      <c r="BU12" s="78">
        <v>0</v>
      </c>
      <c r="BV12" s="78">
        <v>1</v>
      </c>
      <c r="BW12" s="78">
        <v>0</v>
      </c>
      <c r="BX12" s="209">
        <f t="shared" si="1"/>
        <v>1</v>
      </c>
    </row>
    <row r="13" spans="1:76" x14ac:dyDescent="0.2">
      <c r="A13" s="73">
        <v>0.20833333333333334</v>
      </c>
      <c r="B13" s="74">
        <v>0.25</v>
      </c>
      <c r="C13" s="60">
        <v>1</v>
      </c>
      <c r="D13" s="27">
        <v>0</v>
      </c>
      <c r="E13" s="27">
        <v>1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89">
        <v>0</v>
      </c>
      <c r="O13" s="43">
        <v>2</v>
      </c>
      <c r="P13" s="43">
        <v>2</v>
      </c>
      <c r="Q13" s="43">
        <v>1</v>
      </c>
      <c r="R13" s="104">
        <v>3</v>
      </c>
      <c r="S13" s="60">
        <v>1</v>
      </c>
      <c r="T13" s="27">
        <v>2</v>
      </c>
      <c r="U13" s="27">
        <v>0</v>
      </c>
      <c r="V13" s="27">
        <v>2</v>
      </c>
      <c r="W13" s="27">
        <v>2</v>
      </c>
      <c r="X13" s="27">
        <v>2</v>
      </c>
      <c r="Y13" s="27">
        <v>1</v>
      </c>
      <c r="Z13" s="27">
        <v>3</v>
      </c>
      <c r="AA13" s="27">
        <v>0</v>
      </c>
      <c r="AB13" s="27">
        <v>0</v>
      </c>
      <c r="AC13" s="27">
        <v>0</v>
      </c>
      <c r="AD13" s="89">
        <v>0</v>
      </c>
      <c r="AE13" s="43">
        <v>0</v>
      </c>
      <c r="AF13" s="43">
        <v>1</v>
      </c>
      <c r="AG13" s="43">
        <v>2</v>
      </c>
      <c r="AH13" s="91">
        <v>2</v>
      </c>
      <c r="AI13" s="56">
        <v>0</v>
      </c>
      <c r="AJ13" s="27">
        <v>0</v>
      </c>
      <c r="AK13" s="27">
        <v>1</v>
      </c>
      <c r="AL13" s="27">
        <v>0</v>
      </c>
      <c r="AM13" s="27">
        <v>1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1</v>
      </c>
      <c r="AT13" s="89">
        <v>2</v>
      </c>
      <c r="AU13" s="43">
        <v>0</v>
      </c>
      <c r="AV13" s="43">
        <v>1</v>
      </c>
      <c r="AW13" s="43">
        <v>0</v>
      </c>
      <c r="AX13" s="104">
        <v>0</v>
      </c>
      <c r="AY13" s="60">
        <v>0</v>
      </c>
      <c r="AZ13" s="27">
        <v>1</v>
      </c>
      <c r="BA13" s="27">
        <v>0</v>
      </c>
      <c r="BB13" s="27">
        <v>0</v>
      </c>
      <c r="BC13" s="27">
        <v>0</v>
      </c>
      <c r="BD13" s="27">
        <v>0</v>
      </c>
      <c r="BE13" s="27">
        <v>2</v>
      </c>
      <c r="BF13" s="27">
        <v>1</v>
      </c>
      <c r="BG13" s="27">
        <v>0</v>
      </c>
      <c r="BH13" s="27">
        <v>0</v>
      </c>
      <c r="BI13" s="27">
        <v>0</v>
      </c>
      <c r="BJ13" s="89">
        <v>0</v>
      </c>
      <c r="BK13" s="43"/>
      <c r="BL13" s="43"/>
      <c r="BM13" s="43"/>
      <c r="BN13" s="91"/>
      <c r="BO13" s="210">
        <f t="shared" si="0"/>
        <v>39</v>
      </c>
      <c r="BR13" s="73">
        <v>0.20833333333333334</v>
      </c>
      <c r="BS13" s="74">
        <v>0.25</v>
      </c>
      <c r="BT13" s="60">
        <v>0</v>
      </c>
      <c r="BU13" s="27">
        <v>0</v>
      </c>
      <c r="BV13" s="27">
        <v>0</v>
      </c>
      <c r="BW13" s="27">
        <v>0</v>
      </c>
      <c r="BX13" s="210">
        <f t="shared" si="1"/>
        <v>0</v>
      </c>
    </row>
    <row r="14" spans="1:76" x14ac:dyDescent="0.2">
      <c r="A14" s="94">
        <v>0.25</v>
      </c>
      <c r="B14" s="95">
        <v>0.29166666666666602</v>
      </c>
      <c r="C14" s="88">
        <v>1</v>
      </c>
      <c r="D14" s="78">
        <v>1</v>
      </c>
      <c r="E14" s="78">
        <v>1</v>
      </c>
      <c r="F14" s="78">
        <v>0</v>
      </c>
      <c r="G14" s="69">
        <v>3</v>
      </c>
      <c r="H14" s="69">
        <v>0</v>
      </c>
      <c r="I14" s="69">
        <v>2</v>
      </c>
      <c r="J14" s="69">
        <v>2</v>
      </c>
      <c r="K14" s="83">
        <v>0</v>
      </c>
      <c r="L14" s="83">
        <v>0</v>
      </c>
      <c r="M14" s="83">
        <v>0</v>
      </c>
      <c r="N14" s="83">
        <v>0</v>
      </c>
      <c r="O14" s="92">
        <v>3</v>
      </c>
      <c r="P14" s="92">
        <v>5</v>
      </c>
      <c r="Q14" s="92">
        <v>1</v>
      </c>
      <c r="R14" s="223">
        <v>0</v>
      </c>
      <c r="S14" s="88">
        <v>2</v>
      </c>
      <c r="T14" s="78">
        <v>4</v>
      </c>
      <c r="U14" s="78">
        <v>0</v>
      </c>
      <c r="V14" s="78">
        <v>0</v>
      </c>
      <c r="W14" s="69">
        <v>4</v>
      </c>
      <c r="X14" s="69">
        <v>4</v>
      </c>
      <c r="Y14" s="69">
        <v>3</v>
      </c>
      <c r="Z14" s="69">
        <v>1</v>
      </c>
      <c r="AA14" s="83">
        <v>2</v>
      </c>
      <c r="AB14" s="83">
        <v>1</v>
      </c>
      <c r="AC14" s="83">
        <v>0</v>
      </c>
      <c r="AD14" s="83">
        <v>1</v>
      </c>
      <c r="AE14" s="92">
        <v>1</v>
      </c>
      <c r="AF14" s="92">
        <v>1</v>
      </c>
      <c r="AG14" s="92">
        <v>4</v>
      </c>
      <c r="AH14" s="223">
        <v>1</v>
      </c>
      <c r="AI14" s="88">
        <v>1</v>
      </c>
      <c r="AJ14" s="78">
        <v>1</v>
      </c>
      <c r="AK14" s="78">
        <v>1</v>
      </c>
      <c r="AL14" s="78">
        <v>0</v>
      </c>
      <c r="AM14" s="69">
        <v>1</v>
      </c>
      <c r="AN14" s="69">
        <v>2</v>
      </c>
      <c r="AO14" s="69">
        <v>2</v>
      </c>
      <c r="AP14" s="69">
        <v>0</v>
      </c>
      <c r="AQ14" s="83">
        <v>2</v>
      </c>
      <c r="AR14" s="83">
        <v>1</v>
      </c>
      <c r="AS14" s="83">
        <v>3</v>
      </c>
      <c r="AT14" s="83">
        <v>2</v>
      </c>
      <c r="AU14" s="92">
        <v>0</v>
      </c>
      <c r="AV14" s="92">
        <v>0</v>
      </c>
      <c r="AW14" s="92">
        <v>0</v>
      </c>
      <c r="AX14" s="223">
        <v>0</v>
      </c>
      <c r="AY14" s="88">
        <v>0</v>
      </c>
      <c r="AZ14" s="78">
        <v>0</v>
      </c>
      <c r="BA14" s="78">
        <v>0</v>
      </c>
      <c r="BB14" s="78">
        <v>0</v>
      </c>
      <c r="BC14" s="69">
        <v>2</v>
      </c>
      <c r="BD14" s="69">
        <v>2</v>
      </c>
      <c r="BE14" s="69">
        <v>4</v>
      </c>
      <c r="BF14" s="69">
        <v>2</v>
      </c>
      <c r="BG14" s="83">
        <v>0</v>
      </c>
      <c r="BH14" s="83">
        <v>0</v>
      </c>
      <c r="BI14" s="83">
        <v>0</v>
      </c>
      <c r="BJ14" s="83">
        <v>0</v>
      </c>
      <c r="BK14" s="92"/>
      <c r="BL14" s="92"/>
      <c r="BM14" s="92"/>
      <c r="BN14" s="93"/>
      <c r="BO14" s="209">
        <f t="shared" si="0"/>
        <v>74</v>
      </c>
      <c r="BR14" s="94">
        <v>0.25</v>
      </c>
      <c r="BS14" s="95">
        <v>0.29166666666666602</v>
      </c>
      <c r="BT14" s="88">
        <v>0</v>
      </c>
      <c r="BU14" s="78">
        <v>0</v>
      </c>
      <c r="BV14" s="78">
        <v>0</v>
      </c>
      <c r="BW14" s="78">
        <v>0</v>
      </c>
      <c r="BX14" s="209">
        <f t="shared" si="1"/>
        <v>0</v>
      </c>
    </row>
    <row r="15" spans="1:76" x14ac:dyDescent="0.2">
      <c r="A15" s="73">
        <v>0.29166666666666669</v>
      </c>
      <c r="B15" s="74">
        <v>0.33333333333333298</v>
      </c>
      <c r="C15" s="60">
        <v>0</v>
      </c>
      <c r="D15" s="27">
        <v>2</v>
      </c>
      <c r="E15" s="27">
        <v>0</v>
      </c>
      <c r="F15" s="27">
        <v>3</v>
      </c>
      <c r="G15" s="27">
        <v>1</v>
      </c>
      <c r="H15" s="27">
        <v>2</v>
      </c>
      <c r="I15" s="27">
        <v>0</v>
      </c>
      <c r="J15" s="27">
        <v>2</v>
      </c>
      <c r="K15" s="27">
        <v>0</v>
      </c>
      <c r="L15" s="27">
        <v>0</v>
      </c>
      <c r="M15" s="27">
        <v>0</v>
      </c>
      <c r="N15" s="89">
        <v>0</v>
      </c>
      <c r="O15" s="43">
        <v>1</v>
      </c>
      <c r="P15" s="43">
        <v>1</v>
      </c>
      <c r="Q15" s="43">
        <v>1</v>
      </c>
      <c r="R15" s="104">
        <v>0</v>
      </c>
      <c r="S15" s="60">
        <v>1</v>
      </c>
      <c r="T15" s="27">
        <v>0</v>
      </c>
      <c r="U15" s="27">
        <v>1</v>
      </c>
      <c r="V15" s="27">
        <v>0</v>
      </c>
      <c r="W15" s="27">
        <v>2</v>
      </c>
      <c r="X15" s="27">
        <v>2</v>
      </c>
      <c r="Y15" s="27">
        <v>1</v>
      </c>
      <c r="Z15" s="27">
        <v>0</v>
      </c>
      <c r="AA15" s="27">
        <v>0</v>
      </c>
      <c r="AB15" s="27">
        <v>1</v>
      </c>
      <c r="AC15" s="27">
        <v>0</v>
      </c>
      <c r="AD15" s="89">
        <v>1</v>
      </c>
      <c r="AE15" s="43">
        <v>3</v>
      </c>
      <c r="AF15" s="43">
        <v>2</v>
      </c>
      <c r="AG15" s="43">
        <v>4</v>
      </c>
      <c r="AH15" s="91">
        <v>1</v>
      </c>
      <c r="AI15" s="56">
        <v>1</v>
      </c>
      <c r="AJ15" s="27">
        <v>2</v>
      </c>
      <c r="AK15" s="27">
        <v>1</v>
      </c>
      <c r="AL15" s="27">
        <v>1</v>
      </c>
      <c r="AM15" s="27">
        <v>0</v>
      </c>
      <c r="AN15" s="27">
        <v>0</v>
      </c>
      <c r="AO15" s="27">
        <v>0</v>
      </c>
      <c r="AP15" s="27">
        <v>1</v>
      </c>
      <c r="AQ15" s="27">
        <v>2</v>
      </c>
      <c r="AR15" s="27">
        <v>1</v>
      </c>
      <c r="AS15" s="27">
        <v>3</v>
      </c>
      <c r="AT15" s="89">
        <v>1</v>
      </c>
      <c r="AU15" s="43">
        <v>0</v>
      </c>
      <c r="AV15" s="43">
        <v>0</v>
      </c>
      <c r="AW15" s="43">
        <v>0</v>
      </c>
      <c r="AX15" s="104">
        <v>0</v>
      </c>
      <c r="AY15" s="60">
        <v>0</v>
      </c>
      <c r="AZ15" s="27">
        <v>1</v>
      </c>
      <c r="BA15" s="27">
        <v>0</v>
      </c>
      <c r="BB15" s="27">
        <v>1</v>
      </c>
      <c r="BC15" s="27">
        <v>4</v>
      </c>
      <c r="BD15" s="27">
        <v>1</v>
      </c>
      <c r="BE15" s="27">
        <v>3</v>
      </c>
      <c r="BF15" s="27">
        <v>3</v>
      </c>
      <c r="BG15" s="27">
        <v>0</v>
      </c>
      <c r="BH15" s="27">
        <v>1</v>
      </c>
      <c r="BI15" s="27">
        <v>0</v>
      </c>
      <c r="BJ15" s="89">
        <v>1</v>
      </c>
      <c r="BK15" s="43"/>
      <c r="BL15" s="43"/>
      <c r="BM15" s="43"/>
      <c r="BN15" s="91"/>
      <c r="BO15" s="210">
        <f t="shared" si="0"/>
        <v>60</v>
      </c>
      <c r="BR15" s="73">
        <v>0.29166666666666669</v>
      </c>
      <c r="BS15" s="74">
        <v>0.33333333333333298</v>
      </c>
      <c r="BT15" s="60">
        <v>0</v>
      </c>
      <c r="BU15" s="27">
        <v>0</v>
      </c>
      <c r="BV15" s="27">
        <v>1</v>
      </c>
      <c r="BW15" s="27">
        <v>2</v>
      </c>
      <c r="BX15" s="210">
        <f t="shared" si="1"/>
        <v>3</v>
      </c>
    </row>
    <row r="16" spans="1:76" x14ac:dyDescent="0.2">
      <c r="A16" s="94">
        <v>0.33333333333333331</v>
      </c>
      <c r="B16" s="95">
        <v>0.375</v>
      </c>
      <c r="C16" s="88">
        <v>0</v>
      </c>
      <c r="D16" s="78">
        <v>0</v>
      </c>
      <c r="E16" s="78">
        <v>0</v>
      </c>
      <c r="F16" s="78">
        <v>0</v>
      </c>
      <c r="G16" s="69">
        <v>1</v>
      </c>
      <c r="H16" s="69">
        <v>0</v>
      </c>
      <c r="I16" s="69">
        <v>1</v>
      </c>
      <c r="J16" s="69">
        <v>0</v>
      </c>
      <c r="K16" s="83">
        <v>0</v>
      </c>
      <c r="L16" s="83">
        <v>0</v>
      </c>
      <c r="M16" s="83">
        <v>0</v>
      </c>
      <c r="N16" s="83">
        <v>0</v>
      </c>
      <c r="O16" s="92">
        <v>0</v>
      </c>
      <c r="P16" s="92">
        <v>2</v>
      </c>
      <c r="Q16" s="92">
        <v>0</v>
      </c>
      <c r="R16" s="223">
        <v>0</v>
      </c>
      <c r="S16" s="88">
        <v>0</v>
      </c>
      <c r="T16" s="78">
        <v>2</v>
      </c>
      <c r="U16" s="78">
        <v>0</v>
      </c>
      <c r="V16" s="78">
        <v>0</v>
      </c>
      <c r="W16" s="69">
        <v>0</v>
      </c>
      <c r="X16" s="69">
        <v>2</v>
      </c>
      <c r="Y16" s="69">
        <v>0</v>
      </c>
      <c r="Z16" s="69">
        <v>0</v>
      </c>
      <c r="AA16" s="83">
        <v>0</v>
      </c>
      <c r="AB16" s="83">
        <v>0</v>
      </c>
      <c r="AC16" s="83">
        <v>1</v>
      </c>
      <c r="AD16" s="83">
        <v>0</v>
      </c>
      <c r="AE16" s="92">
        <v>1</v>
      </c>
      <c r="AF16" s="92">
        <v>2</v>
      </c>
      <c r="AG16" s="92">
        <v>0</v>
      </c>
      <c r="AH16" s="223">
        <v>0</v>
      </c>
      <c r="AI16" s="88">
        <v>0</v>
      </c>
      <c r="AJ16" s="78">
        <v>1</v>
      </c>
      <c r="AK16" s="78">
        <v>0</v>
      </c>
      <c r="AL16" s="78">
        <v>0</v>
      </c>
      <c r="AM16" s="69">
        <v>4</v>
      </c>
      <c r="AN16" s="69">
        <v>0</v>
      </c>
      <c r="AO16" s="69">
        <v>0</v>
      </c>
      <c r="AP16" s="69">
        <v>1</v>
      </c>
      <c r="AQ16" s="83">
        <v>1</v>
      </c>
      <c r="AR16" s="83">
        <v>0</v>
      </c>
      <c r="AS16" s="83">
        <v>1</v>
      </c>
      <c r="AT16" s="83">
        <v>0</v>
      </c>
      <c r="AU16" s="92">
        <v>0</v>
      </c>
      <c r="AV16" s="92">
        <v>1</v>
      </c>
      <c r="AW16" s="92">
        <v>0</v>
      </c>
      <c r="AX16" s="223">
        <v>0</v>
      </c>
      <c r="AY16" s="88">
        <v>0</v>
      </c>
      <c r="AZ16" s="78">
        <v>1</v>
      </c>
      <c r="BA16" s="78">
        <v>0</v>
      </c>
      <c r="BB16" s="78">
        <v>0</v>
      </c>
      <c r="BC16" s="69">
        <v>1</v>
      </c>
      <c r="BD16" s="69">
        <v>1</v>
      </c>
      <c r="BE16" s="69">
        <v>0</v>
      </c>
      <c r="BF16" s="69">
        <v>0</v>
      </c>
      <c r="BG16" s="83">
        <v>0</v>
      </c>
      <c r="BH16" s="83">
        <v>0</v>
      </c>
      <c r="BI16" s="83">
        <v>0</v>
      </c>
      <c r="BJ16" s="83">
        <v>0</v>
      </c>
      <c r="BK16" s="92"/>
      <c r="BL16" s="92"/>
      <c r="BM16" s="92"/>
      <c r="BN16" s="93"/>
      <c r="BO16" s="209">
        <f t="shared" si="0"/>
        <v>24</v>
      </c>
      <c r="BR16" s="94">
        <v>0.33333333333333331</v>
      </c>
      <c r="BS16" s="95">
        <v>0.375</v>
      </c>
      <c r="BT16" s="88">
        <v>1</v>
      </c>
      <c r="BU16" s="78">
        <v>0</v>
      </c>
      <c r="BV16" s="78">
        <v>1</v>
      </c>
      <c r="BW16" s="78">
        <v>1</v>
      </c>
      <c r="BX16" s="209">
        <f t="shared" si="1"/>
        <v>3</v>
      </c>
    </row>
    <row r="17" spans="1:76" x14ac:dyDescent="0.2">
      <c r="A17" s="73">
        <v>0.375</v>
      </c>
      <c r="B17" s="74">
        <v>0.41666666666666602</v>
      </c>
      <c r="C17" s="60">
        <v>0</v>
      </c>
      <c r="D17" s="27">
        <v>1</v>
      </c>
      <c r="E17" s="27">
        <v>0</v>
      </c>
      <c r="F17" s="27">
        <v>2</v>
      </c>
      <c r="G17" s="27">
        <v>1</v>
      </c>
      <c r="H17" s="27">
        <v>0</v>
      </c>
      <c r="I17" s="27">
        <v>2</v>
      </c>
      <c r="J17" s="27">
        <v>0</v>
      </c>
      <c r="K17" s="27">
        <v>0</v>
      </c>
      <c r="L17" s="27">
        <v>0</v>
      </c>
      <c r="M17" s="27">
        <v>0</v>
      </c>
      <c r="N17" s="89">
        <v>0</v>
      </c>
      <c r="O17" s="43">
        <v>2</v>
      </c>
      <c r="P17" s="43">
        <v>0</v>
      </c>
      <c r="Q17" s="43">
        <v>0</v>
      </c>
      <c r="R17" s="104">
        <v>0</v>
      </c>
      <c r="S17" s="60">
        <v>2</v>
      </c>
      <c r="T17" s="27">
        <v>0</v>
      </c>
      <c r="U17" s="27">
        <v>0</v>
      </c>
      <c r="V17" s="27">
        <v>0</v>
      </c>
      <c r="W17" s="27">
        <v>3</v>
      </c>
      <c r="X17" s="27">
        <v>0</v>
      </c>
      <c r="Y17" s="27">
        <v>1</v>
      </c>
      <c r="Z17" s="27">
        <v>0</v>
      </c>
      <c r="AA17" s="27">
        <v>0</v>
      </c>
      <c r="AB17" s="27">
        <v>0</v>
      </c>
      <c r="AC17" s="27">
        <v>1</v>
      </c>
      <c r="AD17" s="89">
        <v>0</v>
      </c>
      <c r="AE17" s="43">
        <v>1</v>
      </c>
      <c r="AF17" s="43">
        <v>0</v>
      </c>
      <c r="AG17" s="43">
        <v>0</v>
      </c>
      <c r="AH17" s="91">
        <v>0</v>
      </c>
      <c r="AI17" s="56">
        <v>0</v>
      </c>
      <c r="AJ17" s="27">
        <v>0</v>
      </c>
      <c r="AK17" s="27">
        <v>1</v>
      </c>
      <c r="AL17" s="27">
        <v>0</v>
      </c>
      <c r="AM17" s="27">
        <v>3</v>
      </c>
      <c r="AN17" s="27">
        <v>1</v>
      </c>
      <c r="AO17" s="27">
        <v>3</v>
      </c>
      <c r="AP17" s="27">
        <v>0</v>
      </c>
      <c r="AQ17" s="27">
        <v>1</v>
      </c>
      <c r="AR17" s="27">
        <v>0</v>
      </c>
      <c r="AS17" s="27">
        <v>0</v>
      </c>
      <c r="AT17" s="89">
        <v>0</v>
      </c>
      <c r="AU17" s="43">
        <v>0</v>
      </c>
      <c r="AV17" s="43">
        <v>0</v>
      </c>
      <c r="AW17" s="43">
        <v>0</v>
      </c>
      <c r="AX17" s="104">
        <v>0</v>
      </c>
      <c r="AY17" s="60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2</v>
      </c>
      <c r="BE17" s="27">
        <v>1</v>
      </c>
      <c r="BF17" s="27">
        <v>1</v>
      </c>
      <c r="BG17" s="27">
        <v>0</v>
      </c>
      <c r="BH17" s="27">
        <v>0</v>
      </c>
      <c r="BI17" s="27">
        <v>0</v>
      </c>
      <c r="BJ17" s="89">
        <v>0</v>
      </c>
      <c r="BK17" s="43"/>
      <c r="BL17" s="43"/>
      <c r="BM17" s="43"/>
      <c r="BN17" s="91"/>
      <c r="BO17" s="210">
        <f t="shared" si="0"/>
        <v>29</v>
      </c>
      <c r="BR17" s="73">
        <v>0.375</v>
      </c>
      <c r="BS17" s="74">
        <v>0.41666666666666602</v>
      </c>
      <c r="BT17" s="60">
        <v>1</v>
      </c>
      <c r="BU17" s="27">
        <v>0</v>
      </c>
      <c r="BV17" s="27">
        <v>0</v>
      </c>
      <c r="BW17" s="27">
        <v>3</v>
      </c>
      <c r="BX17" s="210">
        <f t="shared" si="1"/>
        <v>4</v>
      </c>
    </row>
    <row r="18" spans="1:76" x14ac:dyDescent="0.2">
      <c r="A18" s="94">
        <v>0.41666666666666669</v>
      </c>
      <c r="B18" s="95">
        <v>0.45833333333333298</v>
      </c>
      <c r="C18" s="88">
        <v>2</v>
      </c>
      <c r="D18" s="78">
        <v>0</v>
      </c>
      <c r="E18" s="78">
        <v>0</v>
      </c>
      <c r="F18" s="78">
        <v>0</v>
      </c>
      <c r="G18" s="69">
        <v>1</v>
      </c>
      <c r="H18" s="69">
        <v>1</v>
      </c>
      <c r="I18" s="69">
        <v>0</v>
      </c>
      <c r="J18" s="69">
        <v>1</v>
      </c>
      <c r="K18" s="83">
        <v>1</v>
      </c>
      <c r="L18" s="83">
        <v>0</v>
      </c>
      <c r="M18" s="83">
        <v>0</v>
      </c>
      <c r="N18" s="83">
        <v>0</v>
      </c>
      <c r="O18" s="92">
        <v>0</v>
      </c>
      <c r="P18" s="92">
        <v>2</v>
      </c>
      <c r="Q18" s="92">
        <v>0</v>
      </c>
      <c r="R18" s="223">
        <v>1</v>
      </c>
      <c r="S18" s="88">
        <v>0</v>
      </c>
      <c r="T18" s="78">
        <v>2</v>
      </c>
      <c r="U18" s="78">
        <v>0</v>
      </c>
      <c r="V18" s="78">
        <v>1</v>
      </c>
      <c r="W18" s="69">
        <v>0</v>
      </c>
      <c r="X18" s="69">
        <v>2</v>
      </c>
      <c r="Y18" s="69">
        <v>0</v>
      </c>
      <c r="Z18" s="69">
        <v>1</v>
      </c>
      <c r="AA18" s="83">
        <v>0</v>
      </c>
      <c r="AB18" s="83">
        <v>1</v>
      </c>
      <c r="AC18" s="83">
        <v>0</v>
      </c>
      <c r="AD18" s="83">
        <v>1</v>
      </c>
      <c r="AE18" s="92">
        <v>2</v>
      </c>
      <c r="AF18" s="92">
        <v>1</v>
      </c>
      <c r="AG18" s="92">
        <v>1</v>
      </c>
      <c r="AH18" s="223">
        <v>0</v>
      </c>
      <c r="AI18" s="88">
        <v>0</v>
      </c>
      <c r="AJ18" s="78">
        <v>0</v>
      </c>
      <c r="AK18" s="78">
        <v>0</v>
      </c>
      <c r="AL18" s="78">
        <v>0</v>
      </c>
      <c r="AM18" s="69">
        <v>0</v>
      </c>
      <c r="AN18" s="69">
        <v>0</v>
      </c>
      <c r="AO18" s="69">
        <v>0</v>
      </c>
      <c r="AP18" s="69">
        <v>0</v>
      </c>
      <c r="AQ18" s="83">
        <v>2</v>
      </c>
      <c r="AR18" s="83">
        <v>1</v>
      </c>
      <c r="AS18" s="83">
        <v>0</v>
      </c>
      <c r="AT18" s="83">
        <v>0</v>
      </c>
      <c r="AU18" s="92">
        <v>0</v>
      </c>
      <c r="AV18" s="92">
        <v>1</v>
      </c>
      <c r="AW18" s="92">
        <v>1</v>
      </c>
      <c r="AX18" s="223">
        <v>0</v>
      </c>
      <c r="AY18" s="88">
        <v>0</v>
      </c>
      <c r="AZ18" s="78">
        <v>1</v>
      </c>
      <c r="BA18" s="78">
        <v>1</v>
      </c>
      <c r="BB18" s="78">
        <v>0</v>
      </c>
      <c r="BC18" s="69">
        <v>2</v>
      </c>
      <c r="BD18" s="69">
        <v>1</v>
      </c>
      <c r="BE18" s="69">
        <v>0</v>
      </c>
      <c r="BF18" s="69">
        <v>0</v>
      </c>
      <c r="BG18" s="83">
        <v>0</v>
      </c>
      <c r="BH18" s="83">
        <v>0</v>
      </c>
      <c r="BI18" s="83">
        <v>0</v>
      </c>
      <c r="BJ18" s="83">
        <v>0</v>
      </c>
      <c r="BK18" s="92"/>
      <c r="BL18" s="92"/>
      <c r="BM18" s="92"/>
      <c r="BN18" s="93"/>
      <c r="BO18" s="209">
        <f t="shared" si="0"/>
        <v>31</v>
      </c>
      <c r="BR18" s="94">
        <v>0.41666666666666669</v>
      </c>
      <c r="BS18" s="95">
        <v>0.45833333333333298</v>
      </c>
      <c r="BT18" s="88">
        <v>1</v>
      </c>
      <c r="BU18" s="78">
        <v>1</v>
      </c>
      <c r="BV18" s="78">
        <v>2</v>
      </c>
      <c r="BW18" s="78">
        <v>0</v>
      </c>
      <c r="BX18" s="209">
        <f t="shared" si="1"/>
        <v>4</v>
      </c>
    </row>
    <row r="19" spans="1:76" ht="15" customHeight="1" x14ac:dyDescent="0.2">
      <c r="A19" s="73">
        <v>0.45833333333333331</v>
      </c>
      <c r="B19" s="74">
        <v>0.5</v>
      </c>
      <c r="C19" s="60">
        <v>0</v>
      </c>
      <c r="D19" s="27">
        <v>0</v>
      </c>
      <c r="E19" s="27">
        <v>0</v>
      </c>
      <c r="F19" s="27">
        <v>0</v>
      </c>
      <c r="G19" s="27">
        <v>0</v>
      </c>
      <c r="H19" s="27">
        <v>2</v>
      </c>
      <c r="I19" s="27">
        <v>2</v>
      </c>
      <c r="J19" s="27">
        <v>1</v>
      </c>
      <c r="K19" s="27">
        <v>0</v>
      </c>
      <c r="L19" s="27">
        <v>0</v>
      </c>
      <c r="M19" s="27">
        <v>0</v>
      </c>
      <c r="N19" s="89">
        <v>0</v>
      </c>
      <c r="O19" s="43">
        <v>0</v>
      </c>
      <c r="P19" s="43">
        <v>0</v>
      </c>
      <c r="Q19" s="43">
        <v>0</v>
      </c>
      <c r="R19" s="104">
        <v>1</v>
      </c>
      <c r="S19" s="60">
        <v>0</v>
      </c>
      <c r="T19" s="27">
        <v>0</v>
      </c>
      <c r="U19" s="27">
        <v>0</v>
      </c>
      <c r="V19" s="27">
        <v>1</v>
      </c>
      <c r="W19" s="27">
        <v>0</v>
      </c>
      <c r="X19" s="27">
        <v>1</v>
      </c>
      <c r="Y19" s="27">
        <v>0</v>
      </c>
      <c r="Z19" s="27">
        <v>1</v>
      </c>
      <c r="AA19" s="27">
        <v>0</v>
      </c>
      <c r="AB19" s="27">
        <v>1</v>
      </c>
      <c r="AC19" s="27">
        <v>0</v>
      </c>
      <c r="AD19" s="89">
        <v>1</v>
      </c>
      <c r="AE19" s="43">
        <v>1</v>
      </c>
      <c r="AF19" s="43">
        <v>1</v>
      </c>
      <c r="AG19" s="43">
        <v>4</v>
      </c>
      <c r="AH19" s="91">
        <v>3</v>
      </c>
      <c r="AI19" s="56">
        <v>1</v>
      </c>
      <c r="AJ19" s="27">
        <v>1</v>
      </c>
      <c r="AK19" s="27">
        <v>2</v>
      </c>
      <c r="AL19" s="27">
        <v>1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1</v>
      </c>
      <c r="AS19" s="27">
        <v>2</v>
      </c>
      <c r="AT19" s="89">
        <v>2</v>
      </c>
      <c r="AU19" s="43">
        <v>0</v>
      </c>
      <c r="AV19" s="43">
        <v>0</v>
      </c>
      <c r="AW19" s="43">
        <v>0</v>
      </c>
      <c r="AX19" s="104">
        <v>1</v>
      </c>
      <c r="AY19" s="60">
        <v>0</v>
      </c>
      <c r="AZ19" s="27">
        <v>0</v>
      </c>
      <c r="BA19" s="27">
        <v>0</v>
      </c>
      <c r="BB19" s="27">
        <v>1</v>
      </c>
      <c r="BC19" s="27">
        <v>0</v>
      </c>
      <c r="BD19" s="27">
        <v>0</v>
      </c>
      <c r="BE19" s="27">
        <v>1</v>
      </c>
      <c r="BF19" s="27">
        <v>1</v>
      </c>
      <c r="BG19" s="27">
        <v>0</v>
      </c>
      <c r="BH19" s="27">
        <v>0</v>
      </c>
      <c r="BI19" s="27">
        <v>0</v>
      </c>
      <c r="BJ19" s="89">
        <v>0</v>
      </c>
      <c r="BK19" s="43"/>
      <c r="BL19" s="43"/>
      <c r="BM19" s="43"/>
      <c r="BN19" s="91"/>
      <c r="BO19" s="210">
        <f t="shared" si="0"/>
        <v>34</v>
      </c>
      <c r="BR19" s="73">
        <v>0.45833333333333331</v>
      </c>
      <c r="BS19" s="74">
        <v>0.5</v>
      </c>
      <c r="BT19" s="60">
        <v>0</v>
      </c>
      <c r="BU19" s="27">
        <v>0</v>
      </c>
      <c r="BV19" s="27">
        <v>1</v>
      </c>
      <c r="BW19" s="27">
        <v>0</v>
      </c>
      <c r="BX19" s="210">
        <f t="shared" si="1"/>
        <v>1</v>
      </c>
    </row>
    <row r="20" spans="1:76" ht="15" customHeight="1" x14ac:dyDescent="0.2">
      <c r="A20" s="94">
        <v>0.5</v>
      </c>
      <c r="B20" s="95">
        <v>0.54166666666666663</v>
      </c>
      <c r="C20" s="88">
        <v>0</v>
      </c>
      <c r="D20" s="78">
        <v>0</v>
      </c>
      <c r="E20" s="78">
        <v>0</v>
      </c>
      <c r="F20" s="78">
        <v>0</v>
      </c>
      <c r="G20" s="69">
        <v>1</v>
      </c>
      <c r="H20" s="69">
        <v>1</v>
      </c>
      <c r="I20" s="69">
        <v>1</v>
      </c>
      <c r="J20" s="69">
        <v>1</v>
      </c>
      <c r="K20" s="83">
        <v>0</v>
      </c>
      <c r="L20" s="83">
        <v>0</v>
      </c>
      <c r="M20" s="83">
        <v>0</v>
      </c>
      <c r="N20" s="83">
        <v>0</v>
      </c>
      <c r="O20" s="92">
        <v>0</v>
      </c>
      <c r="P20" s="92">
        <v>0</v>
      </c>
      <c r="Q20" s="92">
        <v>0</v>
      </c>
      <c r="R20" s="223">
        <v>0</v>
      </c>
      <c r="S20" s="88">
        <v>0</v>
      </c>
      <c r="T20" s="78">
        <v>0</v>
      </c>
      <c r="U20" s="78">
        <v>0</v>
      </c>
      <c r="V20" s="78">
        <v>0</v>
      </c>
      <c r="W20" s="69">
        <v>0</v>
      </c>
      <c r="X20" s="69">
        <v>0</v>
      </c>
      <c r="Y20" s="69">
        <v>0</v>
      </c>
      <c r="Z20" s="69">
        <v>0</v>
      </c>
      <c r="AA20" s="83">
        <v>0</v>
      </c>
      <c r="AB20" s="83">
        <v>0</v>
      </c>
      <c r="AC20" s="83">
        <v>1</v>
      </c>
      <c r="AD20" s="83">
        <v>1</v>
      </c>
      <c r="AE20" s="92">
        <v>2</v>
      </c>
      <c r="AF20" s="92">
        <v>2</v>
      </c>
      <c r="AG20" s="92">
        <v>1</v>
      </c>
      <c r="AH20" s="223">
        <v>1</v>
      </c>
      <c r="AI20" s="88">
        <v>0</v>
      </c>
      <c r="AJ20" s="78">
        <v>0</v>
      </c>
      <c r="AK20" s="78">
        <v>1</v>
      </c>
      <c r="AL20" s="78">
        <v>0</v>
      </c>
      <c r="AM20" s="69">
        <v>0</v>
      </c>
      <c r="AN20" s="69">
        <v>0</v>
      </c>
      <c r="AO20" s="69">
        <v>1</v>
      </c>
      <c r="AP20" s="69">
        <v>0</v>
      </c>
      <c r="AQ20" s="83">
        <v>1</v>
      </c>
      <c r="AR20" s="83">
        <v>2</v>
      </c>
      <c r="AS20" s="83">
        <v>1</v>
      </c>
      <c r="AT20" s="83">
        <v>2</v>
      </c>
      <c r="AU20" s="92">
        <v>1</v>
      </c>
      <c r="AV20" s="92">
        <v>0</v>
      </c>
      <c r="AW20" s="92">
        <v>0</v>
      </c>
      <c r="AX20" s="223">
        <v>0</v>
      </c>
      <c r="AY20" s="88">
        <v>1</v>
      </c>
      <c r="AZ20" s="78">
        <v>0</v>
      </c>
      <c r="BA20" s="78">
        <v>0</v>
      </c>
      <c r="BB20" s="78">
        <v>0</v>
      </c>
      <c r="BC20" s="69">
        <v>1</v>
      </c>
      <c r="BD20" s="69">
        <v>0</v>
      </c>
      <c r="BE20" s="69">
        <v>5</v>
      </c>
      <c r="BF20" s="69">
        <v>0</v>
      </c>
      <c r="BG20" s="83">
        <v>0</v>
      </c>
      <c r="BH20" s="83">
        <v>0</v>
      </c>
      <c r="BI20" s="83">
        <v>0</v>
      </c>
      <c r="BJ20" s="83">
        <v>0</v>
      </c>
      <c r="BK20" s="92"/>
      <c r="BL20" s="92"/>
      <c r="BM20" s="92"/>
      <c r="BN20" s="93"/>
      <c r="BO20" s="209">
        <f t="shared" si="0"/>
        <v>28</v>
      </c>
      <c r="BR20" s="94">
        <v>0.5</v>
      </c>
      <c r="BS20" s="95">
        <v>0.54166666666666663</v>
      </c>
      <c r="BT20" s="88">
        <v>0</v>
      </c>
      <c r="BU20" s="78">
        <v>0</v>
      </c>
      <c r="BV20" s="78">
        <v>0</v>
      </c>
      <c r="BW20" s="78">
        <v>2</v>
      </c>
      <c r="BX20" s="209">
        <f t="shared" si="1"/>
        <v>2</v>
      </c>
    </row>
    <row r="21" spans="1:76" ht="15" customHeight="1" x14ac:dyDescent="0.2">
      <c r="A21" s="73">
        <v>0.54166666666666663</v>
      </c>
      <c r="B21" s="74">
        <v>0.58333333333333337</v>
      </c>
      <c r="C21" s="60">
        <v>0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1</v>
      </c>
      <c r="J21" s="27">
        <v>1</v>
      </c>
      <c r="K21" s="27">
        <v>0</v>
      </c>
      <c r="L21" s="27">
        <v>0</v>
      </c>
      <c r="M21" s="27">
        <v>0</v>
      </c>
      <c r="N21" s="89">
        <v>0</v>
      </c>
      <c r="O21" s="43">
        <v>1</v>
      </c>
      <c r="P21" s="43">
        <v>1</v>
      </c>
      <c r="Q21" s="43">
        <v>0</v>
      </c>
      <c r="R21" s="104">
        <v>3</v>
      </c>
      <c r="S21" s="60">
        <v>1</v>
      </c>
      <c r="T21" s="27">
        <v>1</v>
      </c>
      <c r="U21" s="27">
        <v>0</v>
      </c>
      <c r="V21" s="27">
        <v>3</v>
      </c>
      <c r="W21" s="27">
        <v>1</v>
      </c>
      <c r="X21" s="27">
        <v>1</v>
      </c>
      <c r="Y21" s="27">
        <v>1</v>
      </c>
      <c r="Z21" s="27">
        <v>2</v>
      </c>
      <c r="AA21" s="27">
        <v>1</v>
      </c>
      <c r="AB21" s="27">
        <v>0</v>
      </c>
      <c r="AC21" s="27">
        <v>0</v>
      </c>
      <c r="AD21" s="89">
        <v>2</v>
      </c>
      <c r="AE21" s="43">
        <v>1</v>
      </c>
      <c r="AF21" s="43">
        <v>0</v>
      </c>
      <c r="AG21" s="43">
        <v>2</v>
      </c>
      <c r="AH21" s="91">
        <v>0</v>
      </c>
      <c r="AI21" s="56">
        <v>0</v>
      </c>
      <c r="AJ21" s="27">
        <v>0</v>
      </c>
      <c r="AK21" s="27">
        <v>1</v>
      </c>
      <c r="AL21" s="27">
        <v>2</v>
      </c>
      <c r="AM21" s="27">
        <v>0</v>
      </c>
      <c r="AN21" s="27">
        <v>0</v>
      </c>
      <c r="AO21" s="27">
        <v>0</v>
      </c>
      <c r="AP21" s="27">
        <v>0</v>
      </c>
      <c r="AQ21" s="27">
        <v>2</v>
      </c>
      <c r="AR21" s="27">
        <v>0</v>
      </c>
      <c r="AS21" s="27">
        <v>1</v>
      </c>
      <c r="AT21" s="89">
        <v>0</v>
      </c>
      <c r="AU21" s="43">
        <v>0</v>
      </c>
      <c r="AV21" s="43">
        <v>0</v>
      </c>
      <c r="AW21" s="43">
        <v>0</v>
      </c>
      <c r="AX21" s="104">
        <v>0</v>
      </c>
      <c r="AY21" s="60">
        <v>1</v>
      </c>
      <c r="AZ21" s="27">
        <v>0</v>
      </c>
      <c r="BA21" s="27">
        <v>0</v>
      </c>
      <c r="BB21" s="27">
        <v>0</v>
      </c>
      <c r="BC21" s="27">
        <v>1</v>
      </c>
      <c r="BD21" s="27">
        <v>0</v>
      </c>
      <c r="BE21" s="27">
        <v>0</v>
      </c>
      <c r="BF21" s="27">
        <v>1</v>
      </c>
      <c r="BG21" s="27">
        <v>1</v>
      </c>
      <c r="BH21" s="27">
        <v>0</v>
      </c>
      <c r="BI21" s="27">
        <v>0</v>
      </c>
      <c r="BJ21" s="89">
        <v>0</v>
      </c>
      <c r="BK21" s="43"/>
      <c r="BL21" s="43"/>
      <c r="BM21" s="43"/>
      <c r="BN21" s="91"/>
      <c r="BO21" s="210">
        <f t="shared" si="0"/>
        <v>34</v>
      </c>
      <c r="BR21" s="73">
        <v>0.54166666666666663</v>
      </c>
      <c r="BS21" s="74">
        <v>0.58333333333333337</v>
      </c>
      <c r="BT21" s="60">
        <v>1</v>
      </c>
      <c r="BU21" s="27">
        <v>0</v>
      </c>
      <c r="BV21" s="27">
        <v>1</v>
      </c>
      <c r="BW21" s="27">
        <v>2</v>
      </c>
      <c r="BX21" s="210">
        <f t="shared" si="1"/>
        <v>4</v>
      </c>
    </row>
    <row r="22" spans="1:76" ht="15" customHeight="1" x14ac:dyDescent="0.2">
      <c r="A22" s="94">
        <v>0.58333333333333337</v>
      </c>
      <c r="B22" s="95">
        <v>0.625</v>
      </c>
      <c r="C22" s="88">
        <v>0</v>
      </c>
      <c r="D22" s="78">
        <v>1</v>
      </c>
      <c r="E22" s="78">
        <v>0</v>
      </c>
      <c r="F22" s="78">
        <v>0</v>
      </c>
      <c r="G22" s="69">
        <v>0</v>
      </c>
      <c r="H22" s="69">
        <v>1</v>
      </c>
      <c r="I22" s="69">
        <v>0</v>
      </c>
      <c r="J22" s="69">
        <v>1</v>
      </c>
      <c r="K22" s="83">
        <v>0</v>
      </c>
      <c r="L22" s="83">
        <v>0</v>
      </c>
      <c r="M22" s="83">
        <v>0</v>
      </c>
      <c r="N22" s="83">
        <v>0</v>
      </c>
      <c r="O22" s="92">
        <v>1</v>
      </c>
      <c r="P22" s="92">
        <v>0</v>
      </c>
      <c r="Q22" s="92">
        <v>0</v>
      </c>
      <c r="R22" s="223">
        <v>1</v>
      </c>
      <c r="S22" s="88">
        <v>1</v>
      </c>
      <c r="T22" s="78">
        <v>0</v>
      </c>
      <c r="U22" s="78">
        <v>0</v>
      </c>
      <c r="V22" s="78">
        <v>1</v>
      </c>
      <c r="W22" s="69">
        <v>0</v>
      </c>
      <c r="X22" s="69">
        <v>0</v>
      </c>
      <c r="Y22" s="69">
        <v>0</v>
      </c>
      <c r="Z22" s="69">
        <v>1</v>
      </c>
      <c r="AA22" s="83">
        <v>1</v>
      </c>
      <c r="AB22" s="83">
        <v>0</v>
      </c>
      <c r="AC22" s="83">
        <v>0</v>
      </c>
      <c r="AD22" s="83">
        <v>1</v>
      </c>
      <c r="AE22" s="92">
        <v>1</v>
      </c>
      <c r="AF22" s="92">
        <v>0</v>
      </c>
      <c r="AG22" s="92">
        <v>1</v>
      </c>
      <c r="AH22" s="223">
        <v>0</v>
      </c>
      <c r="AI22" s="88">
        <v>1</v>
      </c>
      <c r="AJ22" s="78">
        <v>0</v>
      </c>
      <c r="AK22" s="78">
        <v>0</v>
      </c>
      <c r="AL22" s="78">
        <v>0</v>
      </c>
      <c r="AM22" s="69">
        <v>0</v>
      </c>
      <c r="AN22" s="69">
        <v>1</v>
      </c>
      <c r="AO22" s="69">
        <v>1</v>
      </c>
      <c r="AP22" s="69">
        <v>0</v>
      </c>
      <c r="AQ22" s="83">
        <v>1</v>
      </c>
      <c r="AR22" s="83">
        <v>0</v>
      </c>
      <c r="AS22" s="83">
        <v>1</v>
      </c>
      <c r="AT22" s="83">
        <v>0</v>
      </c>
      <c r="AU22" s="92">
        <v>0</v>
      </c>
      <c r="AV22" s="92">
        <v>0</v>
      </c>
      <c r="AW22" s="92">
        <v>0</v>
      </c>
      <c r="AX22" s="223">
        <v>0</v>
      </c>
      <c r="AY22" s="88">
        <v>0</v>
      </c>
      <c r="AZ22" s="78">
        <v>0</v>
      </c>
      <c r="BA22" s="78">
        <v>0</v>
      </c>
      <c r="BB22" s="78">
        <v>0</v>
      </c>
      <c r="BC22" s="69">
        <v>2</v>
      </c>
      <c r="BD22" s="69">
        <v>4</v>
      </c>
      <c r="BE22" s="69">
        <v>2</v>
      </c>
      <c r="BF22" s="69">
        <v>0</v>
      </c>
      <c r="BG22" s="83">
        <v>0</v>
      </c>
      <c r="BH22" s="83">
        <v>0</v>
      </c>
      <c r="BI22" s="83">
        <v>0</v>
      </c>
      <c r="BJ22" s="83">
        <v>0</v>
      </c>
      <c r="BK22" s="92"/>
      <c r="BL22" s="92"/>
      <c r="BM22" s="92"/>
      <c r="BN22" s="93"/>
      <c r="BO22" s="209">
        <f t="shared" si="0"/>
        <v>25</v>
      </c>
      <c r="BR22" s="94">
        <v>0.58333333333333337</v>
      </c>
      <c r="BS22" s="95">
        <v>0.625</v>
      </c>
      <c r="BT22" s="88">
        <v>0</v>
      </c>
      <c r="BU22" s="78">
        <v>0</v>
      </c>
      <c r="BV22" s="78">
        <v>0</v>
      </c>
      <c r="BW22" s="78">
        <v>0</v>
      </c>
      <c r="BX22" s="209">
        <f t="shared" si="1"/>
        <v>0</v>
      </c>
    </row>
    <row r="23" spans="1:76" x14ac:dyDescent="0.2">
      <c r="A23" s="73">
        <v>0.625</v>
      </c>
      <c r="B23" s="74">
        <v>0.66666666666666663</v>
      </c>
      <c r="C23" s="60">
        <v>0</v>
      </c>
      <c r="D23" s="27">
        <v>0</v>
      </c>
      <c r="E23" s="27">
        <v>0</v>
      </c>
      <c r="F23" s="27">
        <v>0</v>
      </c>
      <c r="G23" s="27">
        <v>0</v>
      </c>
      <c r="H23" s="27">
        <v>1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89">
        <v>0</v>
      </c>
      <c r="O23" s="43">
        <v>1</v>
      </c>
      <c r="P23" s="43">
        <v>1</v>
      </c>
      <c r="Q23" s="43">
        <v>0</v>
      </c>
      <c r="R23" s="104">
        <v>1</v>
      </c>
      <c r="S23" s="60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1</v>
      </c>
      <c r="AA23" s="27">
        <v>1</v>
      </c>
      <c r="AB23" s="27">
        <v>2</v>
      </c>
      <c r="AC23" s="27">
        <v>0</v>
      </c>
      <c r="AD23" s="89">
        <v>2</v>
      </c>
      <c r="AE23" s="43">
        <v>0</v>
      </c>
      <c r="AF23" s="43">
        <v>0</v>
      </c>
      <c r="AG23" s="43">
        <v>2</v>
      </c>
      <c r="AH23" s="91">
        <v>0</v>
      </c>
      <c r="AI23" s="56">
        <v>1</v>
      </c>
      <c r="AJ23" s="27">
        <v>1</v>
      </c>
      <c r="AK23" s="27">
        <v>1</v>
      </c>
      <c r="AL23" s="27">
        <v>0</v>
      </c>
      <c r="AM23" s="27">
        <v>0</v>
      </c>
      <c r="AN23" s="27">
        <v>0</v>
      </c>
      <c r="AO23" s="27">
        <v>0</v>
      </c>
      <c r="AP23" s="27">
        <v>1</v>
      </c>
      <c r="AQ23" s="27">
        <v>0</v>
      </c>
      <c r="AR23" s="27">
        <v>1</v>
      </c>
      <c r="AS23" s="27">
        <v>1</v>
      </c>
      <c r="AT23" s="89">
        <v>2</v>
      </c>
      <c r="AU23" s="43">
        <v>0</v>
      </c>
      <c r="AV23" s="43">
        <v>0</v>
      </c>
      <c r="AW23" s="43">
        <v>0</v>
      </c>
      <c r="AX23" s="104">
        <v>0</v>
      </c>
      <c r="AY23" s="60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2</v>
      </c>
      <c r="BE23" s="27">
        <v>0</v>
      </c>
      <c r="BF23" s="27">
        <v>1</v>
      </c>
      <c r="BG23" s="27">
        <v>0</v>
      </c>
      <c r="BH23" s="27">
        <v>0</v>
      </c>
      <c r="BI23" s="27">
        <v>0</v>
      </c>
      <c r="BJ23" s="89">
        <v>0</v>
      </c>
      <c r="BK23" s="43"/>
      <c r="BL23" s="43"/>
      <c r="BM23" s="43"/>
      <c r="BN23" s="91"/>
      <c r="BO23" s="210">
        <f t="shared" si="0"/>
        <v>28</v>
      </c>
      <c r="BR23" s="73">
        <v>0.625</v>
      </c>
      <c r="BS23" s="74">
        <v>0.66666666666666663</v>
      </c>
      <c r="BT23" s="60">
        <v>0</v>
      </c>
      <c r="BU23" s="27">
        <v>0</v>
      </c>
      <c r="BV23" s="27">
        <v>0</v>
      </c>
      <c r="BW23" s="27">
        <v>0</v>
      </c>
      <c r="BX23" s="210">
        <f t="shared" si="1"/>
        <v>0</v>
      </c>
    </row>
    <row r="24" spans="1:76" x14ac:dyDescent="0.2">
      <c r="A24" s="94">
        <v>0.66666666666666663</v>
      </c>
      <c r="B24" s="95">
        <v>0.70833333333333337</v>
      </c>
      <c r="C24" s="88">
        <v>0</v>
      </c>
      <c r="D24" s="78">
        <v>0</v>
      </c>
      <c r="E24" s="78">
        <v>1</v>
      </c>
      <c r="F24" s="78">
        <v>0</v>
      </c>
      <c r="G24" s="69">
        <v>1</v>
      </c>
      <c r="H24" s="69">
        <v>1</v>
      </c>
      <c r="I24" s="69">
        <v>0</v>
      </c>
      <c r="J24" s="69">
        <v>2</v>
      </c>
      <c r="K24" s="83">
        <v>0</v>
      </c>
      <c r="L24" s="83">
        <v>0</v>
      </c>
      <c r="M24" s="83">
        <v>0</v>
      </c>
      <c r="N24" s="83">
        <v>0</v>
      </c>
      <c r="O24" s="92">
        <v>0</v>
      </c>
      <c r="P24" s="92">
        <v>1</v>
      </c>
      <c r="Q24" s="92">
        <v>2</v>
      </c>
      <c r="R24" s="223">
        <v>1</v>
      </c>
      <c r="S24" s="88">
        <v>0</v>
      </c>
      <c r="T24" s="78">
        <v>1</v>
      </c>
      <c r="U24" s="78">
        <v>1</v>
      </c>
      <c r="V24" s="78">
        <v>1</v>
      </c>
      <c r="W24" s="69">
        <v>0</v>
      </c>
      <c r="X24" s="69">
        <v>1</v>
      </c>
      <c r="Y24" s="69">
        <v>1</v>
      </c>
      <c r="Z24" s="69">
        <v>1</v>
      </c>
      <c r="AA24" s="83">
        <v>1</v>
      </c>
      <c r="AB24" s="83">
        <v>1</v>
      </c>
      <c r="AC24" s="83">
        <v>1</v>
      </c>
      <c r="AD24" s="83">
        <v>2</v>
      </c>
      <c r="AE24" s="92">
        <v>3</v>
      </c>
      <c r="AF24" s="92">
        <v>1</v>
      </c>
      <c r="AG24" s="92">
        <v>1</v>
      </c>
      <c r="AH24" s="223">
        <v>0</v>
      </c>
      <c r="AI24" s="88">
        <v>3</v>
      </c>
      <c r="AJ24" s="78">
        <v>1</v>
      </c>
      <c r="AK24" s="78">
        <v>1</v>
      </c>
      <c r="AL24" s="78">
        <v>0</v>
      </c>
      <c r="AM24" s="69">
        <v>0</v>
      </c>
      <c r="AN24" s="69">
        <v>0</v>
      </c>
      <c r="AO24" s="69">
        <v>0</v>
      </c>
      <c r="AP24" s="69">
        <v>0</v>
      </c>
      <c r="AQ24" s="83">
        <v>1</v>
      </c>
      <c r="AR24" s="83">
        <v>1</v>
      </c>
      <c r="AS24" s="83">
        <v>1</v>
      </c>
      <c r="AT24" s="83">
        <v>2</v>
      </c>
      <c r="AU24" s="92">
        <v>0</v>
      </c>
      <c r="AV24" s="92">
        <v>0</v>
      </c>
      <c r="AW24" s="92">
        <v>0</v>
      </c>
      <c r="AX24" s="223">
        <v>0</v>
      </c>
      <c r="AY24" s="88">
        <v>0</v>
      </c>
      <c r="AZ24" s="78">
        <v>0</v>
      </c>
      <c r="BA24" s="78">
        <v>0</v>
      </c>
      <c r="BB24" s="78">
        <v>0</v>
      </c>
      <c r="BC24" s="69">
        <v>5</v>
      </c>
      <c r="BD24" s="69">
        <v>1</v>
      </c>
      <c r="BE24" s="69">
        <v>1</v>
      </c>
      <c r="BF24" s="69">
        <v>0</v>
      </c>
      <c r="BG24" s="83">
        <v>0</v>
      </c>
      <c r="BH24" s="83">
        <v>0</v>
      </c>
      <c r="BI24" s="83">
        <v>0</v>
      </c>
      <c r="BJ24" s="83">
        <v>0</v>
      </c>
      <c r="BK24" s="92"/>
      <c r="BL24" s="92"/>
      <c r="BM24" s="92"/>
      <c r="BN24" s="93"/>
      <c r="BO24" s="209">
        <f t="shared" si="0"/>
        <v>42</v>
      </c>
      <c r="BR24" s="94">
        <v>0.66666666666666663</v>
      </c>
      <c r="BS24" s="95">
        <v>0.70833333333333337</v>
      </c>
      <c r="BT24" s="88">
        <v>1</v>
      </c>
      <c r="BU24" s="78">
        <v>2</v>
      </c>
      <c r="BV24" s="78">
        <v>0</v>
      </c>
      <c r="BW24" s="78">
        <v>0</v>
      </c>
      <c r="BX24" s="209">
        <f t="shared" si="1"/>
        <v>3</v>
      </c>
    </row>
    <row r="25" spans="1:76" x14ac:dyDescent="0.2">
      <c r="A25" s="73">
        <v>0.70833333333333337</v>
      </c>
      <c r="B25" s="74">
        <v>0.75</v>
      </c>
      <c r="C25" s="60">
        <v>0</v>
      </c>
      <c r="D25" s="27">
        <v>0</v>
      </c>
      <c r="E25" s="27">
        <v>0</v>
      </c>
      <c r="F25" s="27">
        <v>0</v>
      </c>
      <c r="G25" s="27">
        <v>4</v>
      </c>
      <c r="H25" s="27">
        <v>3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89">
        <v>0</v>
      </c>
      <c r="O25" s="43">
        <v>1</v>
      </c>
      <c r="P25" s="43">
        <v>0</v>
      </c>
      <c r="Q25" s="43">
        <v>0</v>
      </c>
      <c r="R25" s="104">
        <v>0</v>
      </c>
      <c r="S25" s="60">
        <v>1</v>
      </c>
      <c r="T25" s="27">
        <v>0</v>
      </c>
      <c r="U25" s="27">
        <v>0</v>
      </c>
      <c r="V25" s="27">
        <v>0</v>
      </c>
      <c r="W25" s="27">
        <v>0</v>
      </c>
      <c r="X25" s="27">
        <v>1</v>
      </c>
      <c r="Y25" s="27">
        <v>1</v>
      </c>
      <c r="Z25" s="27">
        <v>0</v>
      </c>
      <c r="AA25" s="27">
        <v>5</v>
      </c>
      <c r="AB25" s="27">
        <v>1</v>
      </c>
      <c r="AC25" s="27">
        <v>0</v>
      </c>
      <c r="AD25" s="89">
        <v>0</v>
      </c>
      <c r="AE25" s="43">
        <v>2</v>
      </c>
      <c r="AF25" s="43">
        <v>5</v>
      </c>
      <c r="AG25" s="43">
        <v>2</v>
      </c>
      <c r="AH25" s="91">
        <v>4</v>
      </c>
      <c r="AI25" s="56">
        <v>0</v>
      </c>
      <c r="AJ25" s="27">
        <v>4</v>
      </c>
      <c r="AK25" s="27">
        <v>1</v>
      </c>
      <c r="AL25" s="27">
        <v>3</v>
      </c>
      <c r="AM25" s="27">
        <v>1</v>
      </c>
      <c r="AN25" s="27">
        <v>0</v>
      </c>
      <c r="AO25" s="27">
        <v>0</v>
      </c>
      <c r="AP25" s="27">
        <v>0</v>
      </c>
      <c r="AQ25" s="27">
        <v>7</v>
      </c>
      <c r="AR25" s="27">
        <v>2</v>
      </c>
      <c r="AS25" s="27">
        <v>1</v>
      </c>
      <c r="AT25" s="89">
        <v>1</v>
      </c>
      <c r="AU25" s="43">
        <v>0</v>
      </c>
      <c r="AV25" s="43">
        <v>0</v>
      </c>
      <c r="AW25" s="43">
        <v>0</v>
      </c>
      <c r="AX25" s="104">
        <v>0</v>
      </c>
      <c r="AY25" s="60">
        <v>0</v>
      </c>
      <c r="AZ25" s="27">
        <v>0</v>
      </c>
      <c r="BA25" s="27">
        <v>0</v>
      </c>
      <c r="BB25" s="27">
        <v>0</v>
      </c>
      <c r="BC25" s="27">
        <v>4</v>
      </c>
      <c r="BD25" s="27">
        <v>2</v>
      </c>
      <c r="BE25" s="27">
        <v>1</v>
      </c>
      <c r="BF25" s="27">
        <v>3</v>
      </c>
      <c r="BG25" s="27">
        <v>0</v>
      </c>
      <c r="BH25" s="27">
        <v>0</v>
      </c>
      <c r="BI25" s="27">
        <v>0</v>
      </c>
      <c r="BJ25" s="89">
        <v>0</v>
      </c>
      <c r="BK25" s="43"/>
      <c r="BL25" s="43"/>
      <c r="BM25" s="43"/>
      <c r="BN25" s="91"/>
      <c r="BO25" s="210">
        <f t="shared" si="0"/>
        <v>62</v>
      </c>
      <c r="BR25" s="73">
        <v>0.70833333333333337</v>
      </c>
      <c r="BS25" s="74">
        <v>0.75</v>
      </c>
      <c r="BT25" s="60">
        <v>0</v>
      </c>
      <c r="BU25" s="27">
        <v>1</v>
      </c>
      <c r="BV25" s="27">
        <v>0</v>
      </c>
      <c r="BW25" s="27">
        <v>0</v>
      </c>
      <c r="BX25" s="210">
        <f t="shared" si="1"/>
        <v>1</v>
      </c>
    </row>
    <row r="26" spans="1:76" x14ac:dyDescent="0.2">
      <c r="A26" s="94">
        <v>0.75</v>
      </c>
      <c r="B26" s="95">
        <v>0.79166666666666663</v>
      </c>
      <c r="C26" s="88">
        <v>0</v>
      </c>
      <c r="D26" s="78">
        <v>0</v>
      </c>
      <c r="E26" s="78">
        <v>0</v>
      </c>
      <c r="F26" s="78">
        <v>0</v>
      </c>
      <c r="G26" s="69">
        <v>2</v>
      </c>
      <c r="H26" s="69">
        <v>6</v>
      </c>
      <c r="I26" s="69">
        <v>1</v>
      </c>
      <c r="J26" s="69">
        <v>0</v>
      </c>
      <c r="K26" s="83">
        <v>0</v>
      </c>
      <c r="L26" s="83">
        <v>0</v>
      </c>
      <c r="M26" s="83">
        <v>0</v>
      </c>
      <c r="N26" s="83">
        <v>0</v>
      </c>
      <c r="O26" s="92">
        <v>0</v>
      </c>
      <c r="P26" s="92">
        <v>0</v>
      </c>
      <c r="Q26" s="92">
        <v>0</v>
      </c>
      <c r="R26" s="223">
        <v>1</v>
      </c>
      <c r="S26" s="88">
        <v>0</v>
      </c>
      <c r="T26" s="78">
        <v>0</v>
      </c>
      <c r="U26" s="78">
        <v>0</v>
      </c>
      <c r="V26" s="78">
        <v>1</v>
      </c>
      <c r="W26" s="69">
        <v>0</v>
      </c>
      <c r="X26" s="69">
        <v>1</v>
      </c>
      <c r="Y26" s="69">
        <v>0</v>
      </c>
      <c r="Z26" s="69">
        <v>1</v>
      </c>
      <c r="AA26" s="83">
        <v>2</v>
      </c>
      <c r="AB26" s="83">
        <v>4</v>
      </c>
      <c r="AC26" s="83">
        <v>1</v>
      </c>
      <c r="AD26" s="83">
        <v>0</v>
      </c>
      <c r="AE26" s="92">
        <v>5</v>
      </c>
      <c r="AF26" s="92">
        <v>0</v>
      </c>
      <c r="AG26" s="92">
        <v>1</v>
      </c>
      <c r="AH26" s="223">
        <v>0</v>
      </c>
      <c r="AI26" s="88">
        <v>3</v>
      </c>
      <c r="AJ26" s="78">
        <v>1</v>
      </c>
      <c r="AK26" s="78">
        <v>0</v>
      </c>
      <c r="AL26" s="78">
        <v>0</v>
      </c>
      <c r="AM26" s="69">
        <v>0</v>
      </c>
      <c r="AN26" s="69">
        <v>0</v>
      </c>
      <c r="AO26" s="69">
        <v>0</v>
      </c>
      <c r="AP26" s="69">
        <v>0</v>
      </c>
      <c r="AQ26" s="83">
        <v>3</v>
      </c>
      <c r="AR26" s="83">
        <v>0</v>
      </c>
      <c r="AS26" s="83">
        <v>2</v>
      </c>
      <c r="AT26" s="83">
        <v>0</v>
      </c>
      <c r="AU26" s="92">
        <v>1</v>
      </c>
      <c r="AV26" s="92">
        <v>0</v>
      </c>
      <c r="AW26" s="92">
        <v>0</v>
      </c>
      <c r="AX26" s="223">
        <v>0</v>
      </c>
      <c r="AY26" s="88">
        <v>2</v>
      </c>
      <c r="AZ26" s="78">
        <v>0</v>
      </c>
      <c r="BA26" s="78">
        <v>0</v>
      </c>
      <c r="BB26" s="78">
        <v>0</v>
      </c>
      <c r="BC26" s="69">
        <v>1</v>
      </c>
      <c r="BD26" s="69">
        <v>1</v>
      </c>
      <c r="BE26" s="69">
        <v>0</v>
      </c>
      <c r="BF26" s="69">
        <v>1</v>
      </c>
      <c r="BG26" s="83">
        <v>1</v>
      </c>
      <c r="BH26" s="83">
        <v>0</v>
      </c>
      <c r="BI26" s="83">
        <v>0</v>
      </c>
      <c r="BJ26" s="83">
        <v>0</v>
      </c>
      <c r="BK26" s="92"/>
      <c r="BL26" s="92"/>
      <c r="BM26" s="92"/>
      <c r="BN26" s="93"/>
      <c r="BO26" s="209">
        <f t="shared" si="0"/>
        <v>42</v>
      </c>
      <c r="BR26" s="94">
        <v>0.75</v>
      </c>
      <c r="BS26" s="95">
        <v>0.79166666666666663</v>
      </c>
      <c r="BT26" s="88">
        <v>1</v>
      </c>
      <c r="BU26" s="78">
        <v>1</v>
      </c>
      <c r="BV26" s="78">
        <v>0</v>
      </c>
      <c r="BW26" s="78">
        <v>0</v>
      </c>
      <c r="BX26" s="209">
        <f t="shared" si="1"/>
        <v>2</v>
      </c>
    </row>
    <row r="27" spans="1:76" x14ac:dyDescent="0.2">
      <c r="A27" s="73">
        <v>0.79166666666666663</v>
      </c>
      <c r="B27" s="74">
        <v>0.83333333333333337</v>
      </c>
      <c r="C27" s="60">
        <v>0</v>
      </c>
      <c r="D27" s="27">
        <v>0</v>
      </c>
      <c r="E27" s="27">
        <v>0</v>
      </c>
      <c r="F27" s="27">
        <v>0</v>
      </c>
      <c r="G27" s="27">
        <v>2</v>
      </c>
      <c r="H27" s="27">
        <v>2</v>
      </c>
      <c r="I27" s="27">
        <v>2</v>
      </c>
      <c r="J27" s="27">
        <v>1</v>
      </c>
      <c r="K27" s="27">
        <v>0</v>
      </c>
      <c r="L27" s="27">
        <v>0</v>
      </c>
      <c r="M27" s="27">
        <v>0</v>
      </c>
      <c r="N27" s="89">
        <v>0</v>
      </c>
      <c r="O27" s="43">
        <v>0</v>
      </c>
      <c r="P27" s="43">
        <v>0</v>
      </c>
      <c r="Q27" s="43">
        <v>0</v>
      </c>
      <c r="R27" s="104">
        <v>1</v>
      </c>
      <c r="S27" s="60">
        <v>0</v>
      </c>
      <c r="T27" s="27">
        <v>0</v>
      </c>
      <c r="U27" s="27">
        <v>0</v>
      </c>
      <c r="V27" s="27">
        <v>1</v>
      </c>
      <c r="W27" s="27">
        <v>2</v>
      </c>
      <c r="X27" s="27">
        <v>1</v>
      </c>
      <c r="Y27" s="27">
        <v>1</v>
      </c>
      <c r="Z27" s="27">
        <v>1</v>
      </c>
      <c r="AA27" s="27">
        <v>0</v>
      </c>
      <c r="AB27" s="27">
        <v>0</v>
      </c>
      <c r="AC27" s="27">
        <v>1</v>
      </c>
      <c r="AD27" s="89">
        <v>1</v>
      </c>
      <c r="AE27" s="43">
        <v>0</v>
      </c>
      <c r="AF27" s="43">
        <v>4</v>
      </c>
      <c r="AG27" s="43">
        <v>1</v>
      </c>
      <c r="AH27" s="91">
        <v>0</v>
      </c>
      <c r="AI27" s="56">
        <v>0</v>
      </c>
      <c r="AJ27" s="27">
        <v>1</v>
      </c>
      <c r="AK27" s="27">
        <v>2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2</v>
      </c>
      <c r="AS27" s="27">
        <v>0</v>
      </c>
      <c r="AT27" s="89">
        <v>0</v>
      </c>
      <c r="AU27" s="43">
        <v>0</v>
      </c>
      <c r="AV27" s="43">
        <v>1</v>
      </c>
      <c r="AW27" s="43">
        <v>0</v>
      </c>
      <c r="AX27" s="104">
        <v>0</v>
      </c>
      <c r="AY27" s="60">
        <v>0</v>
      </c>
      <c r="AZ27" s="27">
        <v>1</v>
      </c>
      <c r="BA27" s="27">
        <v>0</v>
      </c>
      <c r="BB27" s="27">
        <v>0</v>
      </c>
      <c r="BC27" s="27">
        <v>0</v>
      </c>
      <c r="BD27" s="27">
        <v>1</v>
      </c>
      <c r="BE27" s="27">
        <v>2</v>
      </c>
      <c r="BF27" s="27">
        <v>1</v>
      </c>
      <c r="BG27" s="27">
        <v>0</v>
      </c>
      <c r="BH27" s="27">
        <v>0</v>
      </c>
      <c r="BI27" s="27">
        <v>0</v>
      </c>
      <c r="BJ27" s="89">
        <v>0</v>
      </c>
      <c r="BK27" s="43"/>
      <c r="BL27" s="43"/>
      <c r="BM27" s="43"/>
      <c r="BN27" s="91"/>
      <c r="BO27" s="210">
        <f t="shared" si="0"/>
        <v>33</v>
      </c>
      <c r="BR27" s="73">
        <v>0.79166666666666663</v>
      </c>
      <c r="BS27" s="74">
        <v>0.83333333333333337</v>
      </c>
      <c r="BT27" s="60">
        <v>0</v>
      </c>
      <c r="BU27" s="27">
        <v>0</v>
      </c>
      <c r="BV27" s="27">
        <v>1</v>
      </c>
      <c r="BW27" s="27">
        <v>0</v>
      </c>
      <c r="BX27" s="210">
        <f t="shared" si="1"/>
        <v>1</v>
      </c>
    </row>
    <row r="28" spans="1:76" x14ac:dyDescent="0.2">
      <c r="A28" s="94">
        <v>0.83333333333333337</v>
      </c>
      <c r="B28" s="95">
        <v>0.875</v>
      </c>
      <c r="C28" s="88">
        <v>0</v>
      </c>
      <c r="D28" s="78">
        <v>0</v>
      </c>
      <c r="E28" s="78">
        <v>0</v>
      </c>
      <c r="F28" s="78">
        <v>0</v>
      </c>
      <c r="G28" s="69">
        <v>0</v>
      </c>
      <c r="H28" s="69">
        <v>2</v>
      </c>
      <c r="I28" s="69">
        <v>2</v>
      </c>
      <c r="J28" s="69">
        <v>1</v>
      </c>
      <c r="K28" s="83">
        <v>0</v>
      </c>
      <c r="L28" s="83">
        <v>0</v>
      </c>
      <c r="M28" s="83">
        <v>0</v>
      </c>
      <c r="N28" s="83">
        <v>0</v>
      </c>
      <c r="O28" s="92">
        <v>0</v>
      </c>
      <c r="P28" s="92">
        <v>1</v>
      </c>
      <c r="Q28" s="92">
        <v>2</v>
      </c>
      <c r="R28" s="223">
        <v>0</v>
      </c>
      <c r="S28" s="88">
        <v>0</v>
      </c>
      <c r="T28" s="78">
        <v>1</v>
      </c>
      <c r="U28" s="78">
        <v>2</v>
      </c>
      <c r="V28" s="78">
        <v>0</v>
      </c>
      <c r="W28" s="69">
        <v>0</v>
      </c>
      <c r="X28" s="69">
        <v>2</v>
      </c>
      <c r="Y28" s="69">
        <v>3</v>
      </c>
      <c r="Z28" s="69">
        <v>1</v>
      </c>
      <c r="AA28" s="83">
        <v>0</v>
      </c>
      <c r="AB28" s="83">
        <v>1</v>
      </c>
      <c r="AC28" s="83">
        <v>1</v>
      </c>
      <c r="AD28" s="83">
        <v>0</v>
      </c>
      <c r="AE28" s="92">
        <v>0</v>
      </c>
      <c r="AF28" s="92">
        <v>1</v>
      </c>
      <c r="AG28" s="92">
        <v>2</v>
      </c>
      <c r="AH28" s="223">
        <v>0</v>
      </c>
      <c r="AI28" s="88">
        <v>0</v>
      </c>
      <c r="AJ28" s="78">
        <v>1</v>
      </c>
      <c r="AK28" s="78">
        <v>2</v>
      </c>
      <c r="AL28" s="78">
        <v>0</v>
      </c>
      <c r="AM28" s="69">
        <v>0</v>
      </c>
      <c r="AN28" s="69">
        <v>0</v>
      </c>
      <c r="AO28" s="69">
        <v>0</v>
      </c>
      <c r="AP28" s="69">
        <v>0</v>
      </c>
      <c r="AQ28" s="83">
        <v>0</v>
      </c>
      <c r="AR28" s="83">
        <v>1</v>
      </c>
      <c r="AS28" s="83">
        <v>1</v>
      </c>
      <c r="AT28" s="83">
        <v>0</v>
      </c>
      <c r="AU28" s="92">
        <v>0</v>
      </c>
      <c r="AV28" s="92">
        <v>0</v>
      </c>
      <c r="AW28" s="92">
        <v>0</v>
      </c>
      <c r="AX28" s="223">
        <v>0</v>
      </c>
      <c r="AY28" s="88">
        <v>0</v>
      </c>
      <c r="AZ28" s="78">
        <v>0</v>
      </c>
      <c r="BA28" s="78">
        <v>0</v>
      </c>
      <c r="BB28" s="78">
        <v>0</v>
      </c>
      <c r="BC28" s="69">
        <v>0</v>
      </c>
      <c r="BD28" s="69">
        <v>0</v>
      </c>
      <c r="BE28" s="69">
        <v>0</v>
      </c>
      <c r="BF28" s="69">
        <v>1</v>
      </c>
      <c r="BG28" s="83">
        <v>0</v>
      </c>
      <c r="BH28" s="83">
        <v>0</v>
      </c>
      <c r="BI28" s="83">
        <v>0</v>
      </c>
      <c r="BJ28" s="83">
        <v>0</v>
      </c>
      <c r="BK28" s="92"/>
      <c r="BL28" s="92"/>
      <c r="BM28" s="92"/>
      <c r="BN28" s="93"/>
      <c r="BO28" s="209">
        <f t="shared" si="0"/>
        <v>28</v>
      </c>
      <c r="BR28" s="94">
        <v>0.83333333333333337</v>
      </c>
      <c r="BS28" s="95">
        <v>0.875</v>
      </c>
      <c r="BT28" s="88">
        <v>1</v>
      </c>
      <c r="BU28" s="78">
        <v>0</v>
      </c>
      <c r="BV28" s="78">
        <v>2</v>
      </c>
      <c r="BW28" s="78">
        <v>0</v>
      </c>
      <c r="BX28" s="209">
        <f t="shared" si="1"/>
        <v>3</v>
      </c>
    </row>
    <row r="29" spans="1:76" x14ac:dyDescent="0.2">
      <c r="A29" s="73">
        <v>0.875</v>
      </c>
      <c r="B29" s="74">
        <v>0.91666666666666663</v>
      </c>
      <c r="C29" s="60">
        <v>0</v>
      </c>
      <c r="D29" s="27">
        <v>0</v>
      </c>
      <c r="E29" s="27">
        <v>0</v>
      </c>
      <c r="F29" s="27">
        <v>0</v>
      </c>
      <c r="G29" s="27">
        <v>1</v>
      </c>
      <c r="H29" s="27">
        <v>0</v>
      </c>
      <c r="I29" s="27">
        <v>1</v>
      </c>
      <c r="J29" s="27">
        <v>2</v>
      </c>
      <c r="K29" s="27">
        <v>0</v>
      </c>
      <c r="L29" s="27">
        <v>0</v>
      </c>
      <c r="M29" s="27">
        <v>0</v>
      </c>
      <c r="N29" s="89">
        <v>0</v>
      </c>
      <c r="O29" s="43">
        <v>0</v>
      </c>
      <c r="P29" s="43">
        <v>0</v>
      </c>
      <c r="Q29" s="43">
        <v>0</v>
      </c>
      <c r="R29" s="104">
        <v>0</v>
      </c>
      <c r="S29" s="60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1</v>
      </c>
      <c r="Z29" s="27">
        <v>0</v>
      </c>
      <c r="AA29" s="27">
        <v>1</v>
      </c>
      <c r="AB29" s="27">
        <v>0</v>
      </c>
      <c r="AC29" s="27">
        <v>0</v>
      </c>
      <c r="AD29" s="89">
        <v>1</v>
      </c>
      <c r="AE29" s="43">
        <v>0</v>
      </c>
      <c r="AF29" s="43">
        <v>0</v>
      </c>
      <c r="AG29" s="43">
        <v>2</v>
      </c>
      <c r="AH29" s="91">
        <v>1</v>
      </c>
      <c r="AI29" s="56">
        <v>0</v>
      </c>
      <c r="AJ29" s="27">
        <v>0</v>
      </c>
      <c r="AK29" s="27">
        <v>1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1</v>
      </c>
      <c r="AR29" s="27">
        <v>0</v>
      </c>
      <c r="AS29" s="27">
        <v>1</v>
      </c>
      <c r="AT29" s="89">
        <v>2</v>
      </c>
      <c r="AU29" s="43">
        <v>0</v>
      </c>
      <c r="AV29" s="43">
        <v>0</v>
      </c>
      <c r="AW29" s="43">
        <v>0</v>
      </c>
      <c r="AX29" s="104">
        <v>0</v>
      </c>
      <c r="AY29" s="60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1</v>
      </c>
      <c r="BE29" s="27">
        <v>1</v>
      </c>
      <c r="BF29" s="27">
        <v>0</v>
      </c>
      <c r="BG29" s="27">
        <v>0</v>
      </c>
      <c r="BH29" s="27">
        <v>0</v>
      </c>
      <c r="BI29" s="27">
        <v>0</v>
      </c>
      <c r="BJ29" s="89">
        <v>0</v>
      </c>
      <c r="BK29" s="43"/>
      <c r="BL29" s="43"/>
      <c r="BM29" s="43"/>
      <c r="BN29" s="91"/>
      <c r="BO29" s="210">
        <f t="shared" si="0"/>
        <v>17</v>
      </c>
      <c r="BR29" s="73">
        <v>0.875</v>
      </c>
      <c r="BS29" s="74">
        <v>0.91666666666666663</v>
      </c>
      <c r="BT29" s="60">
        <v>0</v>
      </c>
      <c r="BU29" s="27">
        <v>0</v>
      </c>
      <c r="BV29" s="27">
        <v>0</v>
      </c>
      <c r="BW29" s="27">
        <v>0</v>
      </c>
      <c r="BX29" s="210">
        <f t="shared" si="1"/>
        <v>0</v>
      </c>
    </row>
    <row r="30" spans="1:76" x14ac:dyDescent="0.2">
      <c r="A30" s="94">
        <v>0.91666666666666663</v>
      </c>
      <c r="B30" s="95">
        <v>0.95833333333333337</v>
      </c>
      <c r="C30" s="88">
        <v>0</v>
      </c>
      <c r="D30" s="78">
        <v>1</v>
      </c>
      <c r="E30" s="78">
        <v>0</v>
      </c>
      <c r="F30" s="78">
        <v>0</v>
      </c>
      <c r="G30" s="69">
        <v>1</v>
      </c>
      <c r="H30" s="69">
        <v>5</v>
      </c>
      <c r="I30" s="69">
        <v>0</v>
      </c>
      <c r="J30" s="69">
        <v>0</v>
      </c>
      <c r="K30" s="83">
        <v>0</v>
      </c>
      <c r="L30" s="83">
        <v>0</v>
      </c>
      <c r="M30" s="83">
        <v>0</v>
      </c>
      <c r="N30" s="83">
        <v>0</v>
      </c>
      <c r="O30" s="92">
        <v>0</v>
      </c>
      <c r="P30" s="92">
        <v>1</v>
      </c>
      <c r="Q30" s="92">
        <v>1</v>
      </c>
      <c r="R30" s="223">
        <v>0</v>
      </c>
      <c r="S30" s="88">
        <v>0</v>
      </c>
      <c r="T30" s="78">
        <v>0</v>
      </c>
      <c r="U30" s="78">
        <v>1</v>
      </c>
      <c r="V30" s="78">
        <v>0</v>
      </c>
      <c r="W30" s="69">
        <v>0</v>
      </c>
      <c r="X30" s="69">
        <v>4</v>
      </c>
      <c r="Y30" s="69">
        <v>1</v>
      </c>
      <c r="Z30" s="69">
        <v>0</v>
      </c>
      <c r="AA30" s="83">
        <v>1</v>
      </c>
      <c r="AB30" s="83">
        <v>2</v>
      </c>
      <c r="AC30" s="83">
        <v>0</v>
      </c>
      <c r="AD30" s="83">
        <v>0</v>
      </c>
      <c r="AE30" s="92">
        <v>2</v>
      </c>
      <c r="AF30" s="92">
        <v>0</v>
      </c>
      <c r="AG30" s="92">
        <v>2</v>
      </c>
      <c r="AH30" s="93">
        <v>0</v>
      </c>
      <c r="AI30" s="139">
        <v>1</v>
      </c>
      <c r="AJ30" s="78">
        <v>0</v>
      </c>
      <c r="AK30" s="78">
        <v>2</v>
      </c>
      <c r="AL30" s="78">
        <v>0</v>
      </c>
      <c r="AM30" s="69">
        <v>0</v>
      </c>
      <c r="AN30" s="69">
        <v>0</v>
      </c>
      <c r="AO30" s="69">
        <v>0</v>
      </c>
      <c r="AP30" s="69">
        <v>0</v>
      </c>
      <c r="AQ30" s="83">
        <v>2</v>
      </c>
      <c r="AR30" s="83">
        <v>2</v>
      </c>
      <c r="AS30" s="83">
        <v>0</v>
      </c>
      <c r="AT30" s="83">
        <v>0</v>
      </c>
      <c r="AU30" s="92">
        <v>0</v>
      </c>
      <c r="AV30" s="92">
        <v>0</v>
      </c>
      <c r="AW30" s="92">
        <v>0</v>
      </c>
      <c r="AX30" s="223">
        <v>0</v>
      </c>
      <c r="AY30" s="88">
        <v>0</v>
      </c>
      <c r="AZ30" s="78">
        <v>0</v>
      </c>
      <c r="BA30" s="78">
        <v>0</v>
      </c>
      <c r="BB30" s="78">
        <v>0</v>
      </c>
      <c r="BC30" s="69">
        <v>2</v>
      </c>
      <c r="BD30" s="69">
        <v>0</v>
      </c>
      <c r="BE30" s="69">
        <v>2</v>
      </c>
      <c r="BF30" s="69">
        <v>0</v>
      </c>
      <c r="BG30" s="83">
        <v>0</v>
      </c>
      <c r="BH30" s="83">
        <v>0</v>
      </c>
      <c r="BI30" s="83">
        <v>0</v>
      </c>
      <c r="BJ30" s="83">
        <v>0</v>
      </c>
      <c r="BK30" s="92"/>
      <c r="BL30" s="92"/>
      <c r="BM30" s="92"/>
      <c r="BN30" s="93"/>
      <c r="BO30" s="209">
        <f t="shared" si="0"/>
        <v>33</v>
      </c>
      <c r="BR30" s="94">
        <v>0.91666666666666663</v>
      </c>
      <c r="BS30" s="95">
        <v>0.95833333333333337</v>
      </c>
      <c r="BT30" s="88">
        <v>1</v>
      </c>
      <c r="BU30" s="78">
        <v>0</v>
      </c>
      <c r="BV30" s="78">
        <v>0</v>
      </c>
      <c r="BW30" s="78">
        <v>1</v>
      </c>
      <c r="BX30" s="209">
        <f t="shared" si="1"/>
        <v>2</v>
      </c>
    </row>
    <row r="31" spans="1:76" x14ac:dyDescent="0.2">
      <c r="A31" s="75">
        <v>0.95833333333333337</v>
      </c>
      <c r="B31" s="76">
        <v>1</v>
      </c>
      <c r="C31" s="65">
        <v>0</v>
      </c>
      <c r="D31" s="66">
        <v>0</v>
      </c>
      <c r="E31" s="66">
        <v>0</v>
      </c>
      <c r="F31" s="66">
        <v>0</v>
      </c>
      <c r="G31" s="66">
        <v>1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1</v>
      </c>
      <c r="Q31" s="66">
        <v>0</v>
      </c>
      <c r="R31" s="106">
        <v>0</v>
      </c>
      <c r="S31" s="65">
        <v>0</v>
      </c>
      <c r="T31" s="66">
        <v>1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1</v>
      </c>
      <c r="AB31" s="66">
        <v>1</v>
      </c>
      <c r="AC31" s="66">
        <v>0</v>
      </c>
      <c r="AD31" s="66">
        <v>0</v>
      </c>
      <c r="AE31" s="66">
        <v>0</v>
      </c>
      <c r="AF31" s="66">
        <v>1</v>
      </c>
      <c r="AG31" s="66">
        <v>0</v>
      </c>
      <c r="AH31" s="67">
        <v>1</v>
      </c>
      <c r="AI31" s="98">
        <v>0</v>
      </c>
      <c r="AJ31" s="66">
        <v>1</v>
      </c>
      <c r="AK31" s="66">
        <v>0</v>
      </c>
      <c r="AL31" s="66">
        <v>1</v>
      </c>
      <c r="AM31" s="66">
        <v>0</v>
      </c>
      <c r="AN31" s="66">
        <v>0</v>
      </c>
      <c r="AO31" s="66">
        <v>0</v>
      </c>
      <c r="AP31" s="66">
        <v>0</v>
      </c>
      <c r="AQ31" s="66">
        <v>1</v>
      </c>
      <c r="AR31" s="66">
        <v>1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106">
        <v>0</v>
      </c>
      <c r="AY31" s="65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1</v>
      </c>
      <c r="BE31" s="66">
        <v>1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/>
      <c r="BL31" s="66"/>
      <c r="BM31" s="66"/>
      <c r="BN31" s="67"/>
      <c r="BO31" s="211">
        <f t="shared" si="0"/>
        <v>13</v>
      </c>
      <c r="BR31" s="75">
        <v>0.95833333333333337</v>
      </c>
      <c r="BS31" s="76">
        <v>1</v>
      </c>
      <c r="BT31" s="65">
        <v>2</v>
      </c>
      <c r="BU31" s="66">
        <v>0</v>
      </c>
      <c r="BV31" s="66">
        <v>0</v>
      </c>
      <c r="BW31" s="66">
        <v>0</v>
      </c>
      <c r="BX31" s="211">
        <f t="shared" si="1"/>
        <v>2</v>
      </c>
    </row>
    <row r="32" spans="1:76" x14ac:dyDescent="0.2">
      <c r="A32" s="5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</row>
    <row r="33" spans="1:76" x14ac:dyDescent="0.2">
      <c r="A33" s="527" t="s">
        <v>176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9"/>
      <c r="BR33" s="513" t="s">
        <v>179</v>
      </c>
      <c r="BS33" s="514"/>
      <c r="BT33" s="514"/>
      <c r="BU33" s="514"/>
      <c r="BV33" s="514"/>
      <c r="BW33" s="514"/>
      <c r="BX33" s="515"/>
    </row>
    <row r="34" spans="1:76" x14ac:dyDescent="0.2">
      <c r="A34" s="530" t="s">
        <v>0</v>
      </c>
      <c r="B34" s="531"/>
      <c r="C34" s="511" t="s">
        <v>181</v>
      </c>
      <c r="D34" s="512"/>
      <c r="E34" s="512"/>
      <c r="F34" s="512"/>
      <c r="G34" s="511" t="s">
        <v>182</v>
      </c>
      <c r="H34" s="512"/>
      <c r="I34" s="512"/>
      <c r="J34" s="512"/>
      <c r="K34" s="511" t="s">
        <v>183</v>
      </c>
      <c r="L34" s="512"/>
      <c r="M34" s="512"/>
      <c r="N34" s="512"/>
      <c r="O34" s="511" t="s">
        <v>184</v>
      </c>
      <c r="P34" s="512"/>
      <c r="Q34" s="512"/>
      <c r="R34" s="512"/>
      <c r="S34" s="511" t="s">
        <v>185</v>
      </c>
      <c r="T34" s="512"/>
      <c r="U34" s="512"/>
      <c r="V34" s="512"/>
      <c r="W34" s="511" t="s">
        <v>186</v>
      </c>
      <c r="X34" s="512"/>
      <c r="Y34" s="512"/>
      <c r="Z34" s="512"/>
      <c r="AA34" s="511" t="s">
        <v>187</v>
      </c>
      <c r="AB34" s="512"/>
      <c r="AC34" s="512"/>
      <c r="AD34" s="512"/>
      <c r="AE34" s="511" t="s">
        <v>188</v>
      </c>
      <c r="AF34" s="512"/>
      <c r="AG34" s="512"/>
      <c r="AH34" s="512"/>
      <c r="AI34" s="511" t="s">
        <v>189</v>
      </c>
      <c r="AJ34" s="512"/>
      <c r="AK34" s="512"/>
      <c r="AL34" s="512"/>
      <c r="AM34" s="511" t="s">
        <v>190</v>
      </c>
      <c r="AN34" s="512"/>
      <c r="AO34" s="512"/>
      <c r="AP34" s="512"/>
      <c r="AQ34" s="511" t="s">
        <v>191</v>
      </c>
      <c r="AR34" s="512"/>
      <c r="AS34" s="512"/>
      <c r="AT34" s="512"/>
      <c r="AU34" s="511" t="s">
        <v>192</v>
      </c>
      <c r="AV34" s="512"/>
      <c r="AW34" s="512"/>
      <c r="AX34" s="512"/>
      <c r="AY34" s="511" t="s">
        <v>193</v>
      </c>
      <c r="AZ34" s="512"/>
      <c r="BA34" s="512"/>
      <c r="BB34" s="512"/>
      <c r="BC34" s="511" t="s">
        <v>194</v>
      </c>
      <c r="BD34" s="512"/>
      <c r="BE34" s="512"/>
      <c r="BF34" s="512"/>
      <c r="BG34" s="511" t="s">
        <v>195</v>
      </c>
      <c r="BH34" s="512"/>
      <c r="BI34" s="512"/>
      <c r="BJ34" s="512"/>
      <c r="BK34" s="511" t="s">
        <v>196</v>
      </c>
      <c r="BL34" s="512"/>
      <c r="BM34" s="512"/>
      <c r="BN34" s="521"/>
      <c r="BO34" s="525" t="s">
        <v>174</v>
      </c>
      <c r="BR34" s="516" t="s">
        <v>0</v>
      </c>
      <c r="BS34" s="517"/>
      <c r="BT34" s="518" t="s">
        <v>180</v>
      </c>
      <c r="BU34" s="519"/>
      <c r="BV34" s="519"/>
      <c r="BW34" s="519"/>
      <c r="BX34" s="520"/>
    </row>
    <row r="35" spans="1:76" ht="33.75" x14ac:dyDescent="0.2">
      <c r="A35" s="125" t="s">
        <v>74</v>
      </c>
      <c r="B35" s="126" t="s">
        <v>75</v>
      </c>
      <c r="C35" s="207" t="s">
        <v>153</v>
      </c>
      <c r="D35" s="206" t="s">
        <v>154</v>
      </c>
      <c r="E35" s="206" t="s">
        <v>155</v>
      </c>
      <c r="F35" s="206" t="s">
        <v>156</v>
      </c>
      <c r="G35" s="206" t="s">
        <v>197</v>
      </c>
      <c r="H35" s="206" t="s">
        <v>154</v>
      </c>
      <c r="I35" s="206" t="s">
        <v>155</v>
      </c>
      <c r="J35" s="206" t="s">
        <v>156</v>
      </c>
      <c r="K35" s="206" t="s">
        <v>197</v>
      </c>
      <c r="L35" s="206" t="s">
        <v>154</v>
      </c>
      <c r="M35" s="206" t="s">
        <v>155</v>
      </c>
      <c r="N35" s="206" t="s">
        <v>156</v>
      </c>
      <c r="O35" s="206" t="s">
        <v>153</v>
      </c>
      <c r="P35" s="206" t="s">
        <v>154</v>
      </c>
      <c r="Q35" s="206" t="s">
        <v>155</v>
      </c>
      <c r="R35" s="329" t="s">
        <v>156</v>
      </c>
      <c r="S35" s="207" t="s">
        <v>197</v>
      </c>
      <c r="T35" s="206" t="s">
        <v>154</v>
      </c>
      <c r="U35" s="206" t="s">
        <v>155</v>
      </c>
      <c r="V35" s="206" t="s">
        <v>156</v>
      </c>
      <c r="W35" s="206" t="s">
        <v>197</v>
      </c>
      <c r="X35" s="206" t="s">
        <v>154</v>
      </c>
      <c r="Y35" s="206" t="s">
        <v>155</v>
      </c>
      <c r="Z35" s="206" t="s">
        <v>156</v>
      </c>
      <c r="AA35" s="206" t="s">
        <v>197</v>
      </c>
      <c r="AB35" s="206" t="s">
        <v>154</v>
      </c>
      <c r="AC35" s="206" t="s">
        <v>155</v>
      </c>
      <c r="AD35" s="206" t="s">
        <v>156</v>
      </c>
      <c r="AE35" s="206" t="s">
        <v>197</v>
      </c>
      <c r="AF35" s="206" t="s">
        <v>154</v>
      </c>
      <c r="AG35" s="206" t="s">
        <v>155</v>
      </c>
      <c r="AH35" s="208" t="s">
        <v>156</v>
      </c>
      <c r="AI35" s="330" t="s">
        <v>197</v>
      </c>
      <c r="AJ35" s="206" t="s">
        <v>154</v>
      </c>
      <c r="AK35" s="206" t="s">
        <v>155</v>
      </c>
      <c r="AL35" s="206" t="s">
        <v>156</v>
      </c>
      <c r="AM35" s="206" t="s">
        <v>197</v>
      </c>
      <c r="AN35" s="206" t="s">
        <v>154</v>
      </c>
      <c r="AO35" s="206" t="s">
        <v>155</v>
      </c>
      <c r="AP35" s="206" t="s">
        <v>156</v>
      </c>
      <c r="AQ35" s="206" t="s">
        <v>197</v>
      </c>
      <c r="AR35" s="206" t="s">
        <v>154</v>
      </c>
      <c r="AS35" s="206" t="s">
        <v>155</v>
      </c>
      <c r="AT35" s="206" t="s">
        <v>156</v>
      </c>
      <c r="AU35" s="206" t="s">
        <v>197</v>
      </c>
      <c r="AV35" s="206" t="s">
        <v>154</v>
      </c>
      <c r="AW35" s="206" t="s">
        <v>155</v>
      </c>
      <c r="AX35" s="329" t="s">
        <v>156</v>
      </c>
      <c r="AY35" s="207" t="s">
        <v>197</v>
      </c>
      <c r="AZ35" s="206" t="s">
        <v>154</v>
      </c>
      <c r="BA35" s="206" t="s">
        <v>155</v>
      </c>
      <c r="BB35" s="206" t="s">
        <v>156</v>
      </c>
      <c r="BC35" s="206" t="s">
        <v>197</v>
      </c>
      <c r="BD35" s="206" t="s">
        <v>154</v>
      </c>
      <c r="BE35" s="206" t="s">
        <v>155</v>
      </c>
      <c r="BF35" s="206" t="s">
        <v>156</v>
      </c>
      <c r="BG35" s="206" t="s">
        <v>197</v>
      </c>
      <c r="BH35" s="206" t="s">
        <v>154</v>
      </c>
      <c r="BI35" s="206" t="s">
        <v>155</v>
      </c>
      <c r="BJ35" s="206" t="s">
        <v>156</v>
      </c>
      <c r="BK35" s="206" t="s">
        <v>197</v>
      </c>
      <c r="BL35" s="206" t="s">
        <v>154</v>
      </c>
      <c r="BM35" s="206" t="s">
        <v>155</v>
      </c>
      <c r="BN35" s="208" t="s">
        <v>156</v>
      </c>
      <c r="BO35" s="526"/>
      <c r="BR35" s="125" t="s">
        <v>74</v>
      </c>
      <c r="BS35" s="126" t="s">
        <v>75</v>
      </c>
      <c r="BT35" s="206" t="s">
        <v>197</v>
      </c>
      <c r="BU35" s="212" t="s">
        <v>154</v>
      </c>
      <c r="BV35" s="212" t="s">
        <v>155</v>
      </c>
      <c r="BW35" s="213" t="s">
        <v>156</v>
      </c>
      <c r="BX35" s="214" t="s">
        <v>174</v>
      </c>
    </row>
    <row r="36" spans="1:76" x14ac:dyDescent="0.2">
      <c r="A36" s="94">
        <v>0</v>
      </c>
      <c r="B36" s="95">
        <v>4.1666666666666664E-2</v>
      </c>
      <c r="C36" s="88">
        <v>0</v>
      </c>
      <c r="D36" s="78">
        <v>0</v>
      </c>
      <c r="E36" s="78">
        <v>0</v>
      </c>
      <c r="F36" s="78">
        <v>0</v>
      </c>
      <c r="G36" s="69">
        <v>0</v>
      </c>
      <c r="H36" s="69">
        <v>0</v>
      </c>
      <c r="I36" s="69">
        <v>0</v>
      </c>
      <c r="J36" s="69">
        <v>0</v>
      </c>
      <c r="K36" s="83">
        <v>0</v>
      </c>
      <c r="L36" s="83">
        <v>0</v>
      </c>
      <c r="M36" s="83">
        <v>0</v>
      </c>
      <c r="N36" s="83">
        <v>0</v>
      </c>
      <c r="O36" s="92">
        <v>0</v>
      </c>
      <c r="P36" s="92">
        <v>0</v>
      </c>
      <c r="Q36" s="92">
        <v>0</v>
      </c>
      <c r="R36" s="93">
        <v>0</v>
      </c>
      <c r="S36" s="88">
        <v>0</v>
      </c>
      <c r="T36" s="78">
        <v>0</v>
      </c>
      <c r="U36" s="78">
        <v>0</v>
      </c>
      <c r="V36" s="78">
        <v>0</v>
      </c>
      <c r="W36" s="69">
        <v>0</v>
      </c>
      <c r="X36" s="69">
        <v>0</v>
      </c>
      <c r="Y36" s="69">
        <v>0</v>
      </c>
      <c r="Z36" s="69">
        <v>0</v>
      </c>
      <c r="AA36" s="83">
        <v>0</v>
      </c>
      <c r="AB36" s="83">
        <v>0</v>
      </c>
      <c r="AC36" s="83">
        <v>0</v>
      </c>
      <c r="AD36" s="83">
        <v>0</v>
      </c>
      <c r="AE36" s="92">
        <v>0</v>
      </c>
      <c r="AF36" s="92">
        <v>0</v>
      </c>
      <c r="AG36" s="92">
        <v>0</v>
      </c>
      <c r="AH36" s="93">
        <v>1</v>
      </c>
      <c r="AI36" s="139">
        <v>0</v>
      </c>
      <c r="AJ36" s="78">
        <v>0</v>
      </c>
      <c r="AK36" s="78">
        <v>0</v>
      </c>
      <c r="AL36" s="78">
        <v>0</v>
      </c>
      <c r="AM36" s="69">
        <v>0</v>
      </c>
      <c r="AN36" s="69">
        <v>0</v>
      </c>
      <c r="AO36" s="69">
        <v>0</v>
      </c>
      <c r="AP36" s="69">
        <v>0</v>
      </c>
      <c r="AQ36" s="83">
        <v>0</v>
      </c>
      <c r="AR36" s="83">
        <v>0</v>
      </c>
      <c r="AS36" s="83">
        <v>0</v>
      </c>
      <c r="AT36" s="83">
        <v>1</v>
      </c>
      <c r="AU36" s="92">
        <v>0</v>
      </c>
      <c r="AV36" s="92">
        <v>0</v>
      </c>
      <c r="AW36" s="92">
        <v>0</v>
      </c>
      <c r="AX36" s="223">
        <v>0</v>
      </c>
      <c r="AY36" s="88">
        <v>0</v>
      </c>
      <c r="AZ36" s="78">
        <v>0</v>
      </c>
      <c r="BA36" s="78">
        <v>0</v>
      </c>
      <c r="BB36" s="78">
        <v>0</v>
      </c>
      <c r="BC36" s="69">
        <v>0</v>
      </c>
      <c r="BD36" s="69">
        <v>0</v>
      </c>
      <c r="BE36" s="69">
        <v>0</v>
      </c>
      <c r="BF36" s="69">
        <v>0</v>
      </c>
      <c r="BG36" s="83">
        <v>0</v>
      </c>
      <c r="BH36" s="83">
        <v>0</v>
      </c>
      <c r="BI36" s="83">
        <v>0</v>
      </c>
      <c r="BJ36" s="83">
        <v>0</v>
      </c>
      <c r="BK36" s="92"/>
      <c r="BL36" s="92"/>
      <c r="BM36" s="92"/>
      <c r="BN36" s="93"/>
      <c r="BO36" s="209">
        <f>SUM(C36:BN36)</f>
        <v>2</v>
      </c>
      <c r="BR36" s="215">
        <v>0</v>
      </c>
      <c r="BS36" s="216">
        <v>4.1666666666666664E-2</v>
      </c>
      <c r="BT36" s="217">
        <f t="shared" ref="BT36:BT59" si="2">C8+G8+K8+O8+S8+W8+AA8+AE8+AI8+AM8+AQ8+AU8+AY8+BC8+BG8+BK8+C36+G36+K36+O36+S36+W36+AA36+AE36+AI36+AM36+AQ36+AU36+AY36+BC36+BG36+BK36+BT8</f>
        <v>0</v>
      </c>
      <c r="BU36" s="218">
        <f t="shared" ref="BU36:BU59" si="3">D8+H8+L8+P8+T8+X8+AB8+AF8+AJ8+AN8+AR8+AV8+AZ8+BD8+BH8+BL8+D36+H36+L36+P36+T36+X36+AB36+AF36+AJ36+AN36+AR36+AV36+AZ36+BD36+BH36+BL36+BU8</f>
        <v>2</v>
      </c>
      <c r="BV36" s="218">
        <f t="shared" ref="BV36:BV59" si="4">E8+I8+M8+Q8+U8+Y8+AC8+AG8+AK8+AO8+AS8+AW8+BA8+BE8+BI8+BM8+E36+I36+M36+Q36+U36+Y36+AC36+AG36+AK36+AO36+AS36+AW36+BA36+BE36+BI36+BM36+BV8</f>
        <v>3</v>
      </c>
      <c r="BW36" s="218">
        <f t="shared" ref="BW36:BW59" si="5">F8+J8+N8+R8+V8+Z8+AD8+AH8+AL8+AP8+AT8+AX8+BB8+BF8+BJ8+BN8+F36+J36+N36+R36+V36+Z36+AD36+AH36+AL36+AP36+AT36+AX36+BB36+BF36+BJ36+BN36+BW8</f>
        <v>5</v>
      </c>
      <c r="BX36" s="221">
        <f>SUM(BT36:BW36)</f>
        <v>10</v>
      </c>
    </row>
    <row r="37" spans="1:76" x14ac:dyDescent="0.2">
      <c r="A37" s="73">
        <v>4.1666666666666664E-2</v>
      </c>
      <c r="B37" s="74">
        <v>8.3333333333333329E-2</v>
      </c>
      <c r="C37" s="60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89">
        <v>0</v>
      </c>
      <c r="O37" s="43">
        <v>0</v>
      </c>
      <c r="P37" s="43">
        <v>0</v>
      </c>
      <c r="Q37" s="43">
        <v>0</v>
      </c>
      <c r="R37" s="91">
        <v>0</v>
      </c>
      <c r="S37" s="60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89">
        <v>0</v>
      </c>
      <c r="AE37" s="43">
        <v>0</v>
      </c>
      <c r="AF37" s="43">
        <v>0</v>
      </c>
      <c r="AG37" s="43">
        <v>0</v>
      </c>
      <c r="AH37" s="91">
        <v>0</v>
      </c>
      <c r="AI37" s="56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89">
        <v>0</v>
      </c>
      <c r="AU37" s="43">
        <v>0</v>
      </c>
      <c r="AV37" s="43">
        <v>0</v>
      </c>
      <c r="AW37" s="43">
        <v>0</v>
      </c>
      <c r="AX37" s="104">
        <v>0</v>
      </c>
      <c r="AY37" s="60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89">
        <v>0</v>
      </c>
      <c r="BK37" s="43"/>
      <c r="BL37" s="43"/>
      <c r="BM37" s="43"/>
      <c r="BN37" s="91"/>
      <c r="BO37" s="210">
        <f t="shared" ref="BO37:BO59" si="6">SUM(C37:BN37)</f>
        <v>0</v>
      </c>
      <c r="BR37" s="73">
        <v>4.1666666666666664E-2</v>
      </c>
      <c r="BS37" s="74">
        <v>8.3333333333333329E-2</v>
      </c>
      <c r="BT37" s="60">
        <f t="shared" si="2"/>
        <v>0</v>
      </c>
      <c r="BU37" s="27">
        <f t="shared" si="3"/>
        <v>2</v>
      </c>
      <c r="BV37" s="27">
        <f t="shared" si="4"/>
        <v>7</v>
      </c>
      <c r="BW37" s="27">
        <f t="shared" si="5"/>
        <v>0</v>
      </c>
      <c r="BX37" s="210">
        <f t="shared" ref="BX37:BX59" si="7">SUM(BT37:BW37)</f>
        <v>9</v>
      </c>
    </row>
    <row r="38" spans="1:76" x14ac:dyDescent="0.2">
      <c r="A38" s="94">
        <v>8.3333333333333329E-2</v>
      </c>
      <c r="B38" s="95">
        <v>0.125</v>
      </c>
      <c r="C38" s="88">
        <v>0</v>
      </c>
      <c r="D38" s="78">
        <v>0</v>
      </c>
      <c r="E38" s="78">
        <v>0</v>
      </c>
      <c r="F38" s="78">
        <v>0</v>
      </c>
      <c r="G38" s="69">
        <v>0</v>
      </c>
      <c r="H38" s="69">
        <v>0</v>
      </c>
      <c r="I38" s="69">
        <v>0</v>
      </c>
      <c r="J38" s="69">
        <v>0</v>
      </c>
      <c r="K38" s="83">
        <v>0</v>
      </c>
      <c r="L38" s="83">
        <v>0</v>
      </c>
      <c r="M38" s="83">
        <v>0</v>
      </c>
      <c r="N38" s="83">
        <v>0</v>
      </c>
      <c r="O38" s="92">
        <v>0</v>
      </c>
      <c r="P38" s="92">
        <v>0</v>
      </c>
      <c r="Q38" s="92">
        <v>0</v>
      </c>
      <c r="R38" s="93">
        <v>0</v>
      </c>
      <c r="S38" s="88">
        <v>0</v>
      </c>
      <c r="T38" s="78">
        <v>0</v>
      </c>
      <c r="U38" s="78">
        <v>0</v>
      </c>
      <c r="V38" s="78">
        <v>0</v>
      </c>
      <c r="W38" s="69">
        <v>0</v>
      </c>
      <c r="X38" s="69">
        <v>0</v>
      </c>
      <c r="Y38" s="69">
        <v>0</v>
      </c>
      <c r="Z38" s="69">
        <v>0</v>
      </c>
      <c r="AA38" s="83">
        <v>0</v>
      </c>
      <c r="AB38" s="83">
        <v>0</v>
      </c>
      <c r="AC38" s="83">
        <v>0</v>
      </c>
      <c r="AD38" s="83">
        <v>0</v>
      </c>
      <c r="AE38" s="92">
        <v>0</v>
      </c>
      <c r="AF38" s="92">
        <v>0</v>
      </c>
      <c r="AG38" s="92">
        <v>0</v>
      </c>
      <c r="AH38" s="93">
        <v>0</v>
      </c>
      <c r="AI38" s="139">
        <v>0</v>
      </c>
      <c r="AJ38" s="78">
        <v>0</v>
      </c>
      <c r="AK38" s="78">
        <v>0</v>
      </c>
      <c r="AL38" s="78">
        <v>0</v>
      </c>
      <c r="AM38" s="69">
        <v>0</v>
      </c>
      <c r="AN38" s="69">
        <v>0</v>
      </c>
      <c r="AO38" s="69">
        <v>0</v>
      </c>
      <c r="AP38" s="69">
        <v>0</v>
      </c>
      <c r="AQ38" s="83">
        <v>0</v>
      </c>
      <c r="AR38" s="83">
        <v>0</v>
      </c>
      <c r="AS38" s="83">
        <v>0</v>
      </c>
      <c r="AT38" s="83">
        <v>0</v>
      </c>
      <c r="AU38" s="92">
        <v>0</v>
      </c>
      <c r="AV38" s="92">
        <v>0</v>
      </c>
      <c r="AW38" s="92">
        <v>0</v>
      </c>
      <c r="AX38" s="223">
        <v>0</v>
      </c>
      <c r="AY38" s="88">
        <v>0</v>
      </c>
      <c r="AZ38" s="78">
        <v>0</v>
      </c>
      <c r="BA38" s="78">
        <v>0</v>
      </c>
      <c r="BB38" s="78">
        <v>0</v>
      </c>
      <c r="BC38" s="69">
        <v>0</v>
      </c>
      <c r="BD38" s="69">
        <v>0</v>
      </c>
      <c r="BE38" s="69">
        <v>0</v>
      </c>
      <c r="BF38" s="69">
        <v>0</v>
      </c>
      <c r="BG38" s="83">
        <v>0</v>
      </c>
      <c r="BH38" s="83">
        <v>0</v>
      </c>
      <c r="BI38" s="83">
        <v>0</v>
      </c>
      <c r="BJ38" s="83">
        <v>0</v>
      </c>
      <c r="BK38" s="92"/>
      <c r="BL38" s="92"/>
      <c r="BM38" s="92"/>
      <c r="BN38" s="93"/>
      <c r="BO38" s="209">
        <f t="shared" si="6"/>
        <v>0</v>
      </c>
      <c r="BR38" s="215">
        <v>8.3333333333333329E-2</v>
      </c>
      <c r="BS38" s="216">
        <v>0.125</v>
      </c>
      <c r="BT38" s="219">
        <f t="shared" si="2"/>
        <v>0</v>
      </c>
      <c r="BU38" s="220">
        <f t="shared" si="3"/>
        <v>0</v>
      </c>
      <c r="BV38" s="220">
        <f t="shared" si="4"/>
        <v>0</v>
      </c>
      <c r="BW38" s="220">
        <f t="shared" si="5"/>
        <v>1</v>
      </c>
      <c r="BX38" s="221">
        <f t="shared" si="7"/>
        <v>1</v>
      </c>
    </row>
    <row r="39" spans="1:76" x14ac:dyDescent="0.2">
      <c r="A39" s="73">
        <v>0.125</v>
      </c>
      <c r="B39" s="74">
        <v>0.16666666666666699</v>
      </c>
      <c r="C39" s="60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89">
        <v>0</v>
      </c>
      <c r="O39" s="43">
        <v>0</v>
      </c>
      <c r="P39" s="43">
        <v>0</v>
      </c>
      <c r="Q39" s="43">
        <v>0</v>
      </c>
      <c r="R39" s="91">
        <v>1</v>
      </c>
      <c r="S39" s="60">
        <v>0</v>
      </c>
      <c r="T39" s="27">
        <v>0</v>
      </c>
      <c r="U39" s="27">
        <v>0</v>
      </c>
      <c r="V39" s="27">
        <v>1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89">
        <v>1</v>
      </c>
      <c r="AE39" s="43">
        <v>0</v>
      </c>
      <c r="AF39" s="43">
        <v>0</v>
      </c>
      <c r="AG39" s="43">
        <v>0</v>
      </c>
      <c r="AH39" s="91">
        <v>0</v>
      </c>
      <c r="AI39" s="56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89">
        <v>1</v>
      </c>
      <c r="AU39" s="43">
        <v>0</v>
      </c>
      <c r="AV39" s="43">
        <v>0</v>
      </c>
      <c r="AW39" s="43">
        <v>0</v>
      </c>
      <c r="AX39" s="104">
        <v>0</v>
      </c>
      <c r="AY39" s="60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89">
        <v>0</v>
      </c>
      <c r="BK39" s="43"/>
      <c r="BL39" s="43"/>
      <c r="BM39" s="43"/>
      <c r="BN39" s="91"/>
      <c r="BO39" s="210">
        <f t="shared" si="6"/>
        <v>4</v>
      </c>
      <c r="BR39" s="73">
        <v>0.125</v>
      </c>
      <c r="BS39" s="74">
        <v>0.16666666666666699</v>
      </c>
      <c r="BT39" s="60">
        <f t="shared" si="2"/>
        <v>0</v>
      </c>
      <c r="BU39" s="27">
        <f t="shared" si="3"/>
        <v>0</v>
      </c>
      <c r="BV39" s="27">
        <f t="shared" si="4"/>
        <v>2</v>
      </c>
      <c r="BW39" s="27">
        <f t="shared" si="5"/>
        <v>4</v>
      </c>
      <c r="BX39" s="210">
        <f t="shared" si="7"/>
        <v>6</v>
      </c>
    </row>
    <row r="40" spans="1:76" x14ac:dyDescent="0.2">
      <c r="A40" s="94">
        <v>0.16666666666666666</v>
      </c>
      <c r="B40" s="95">
        <v>0.20833333333333301</v>
      </c>
      <c r="C40" s="88">
        <v>0</v>
      </c>
      <c r="D40" s="78">
        <v>0</v>
      </c>
      <c r="E40" s="78">
        <v>0</v>
      </c>
      <c r="F40" s="78">
        <v>0</v>
      </c>
      <c r="G40" s="69">
        <v>0</v>
      </c>
      <c r="H40" s="69">
        <v>0</v>
      </c>
      <c r="I40" s="69">
        <v>0</v>
      </c>
      <c r="J40" s="69">
        <v>1</v>
      </c>
      <c r="K40" s="83">
        <v>0</v>
      </c>
      <c r="L40" s="83">
        <v>0</v>
      </c>
      <c r="M40" s="83">
        <v>0</v>
      </c>
      <c r="N40" s="83">
        <v>0</v>
      </c>
      <c r="O40" s="92">
        <v>0</v>
      </c>
      <c r="P40" s="92">
        <v>0</v>
      </c>
      <c r="Q40" s="92">
        <v>1</v>
      </c>
      <c r="R40" s="93">
        <v>0</v>
      </c>
      <c r="S40" s="88">
        <v>0</v>
      </c>
      <c r="T40" s="78">
        <v>0</v>
      </c>
      <c r="U40" s="78">
        <v>1</v>
      </c>
      <c r="V40" s="78">
        <v>0</v>
      </c>
      <c r="W40" s="69">
        <v>0</v>
      </c>
      <c r="X40" s="69">
        <v>0</v>
      </c>
      <c r="Y40" s="69">
        <v>1</v>
      </c>
      <c r="Z40" s="69">
        <v>0</v>
      </c>
      <c r="AA40" s="83">
        <v>0</v>
      </c>
      <c r="AB40" s="83">
        <v>0</v>
      </c>
      <c r="AC40" s="83">
        <v>0</v>
      </c>
      <c r="AD40" s="83">
        <v>0</v>
      </c>
      <c r="AE40" s="92">
        <v>0</v>
      </c>
      <c r="AF40" s="92">
        <v>0</v>
      </c>
      <c r="AG40" s="92">
        <v>1</v>
      </c>
      <c r="AH40" s="93">
        <v>0</v>
      </c>
      <c r="AI40" s="139">
        <v>0</v>
      </c>
      <c r="AJ40" s="78">
        <v>0</v>
      </c>
      <c r="AK40" s="78">
        <v>1</v>
      </c>
      <c r="AL40" s="78">
        <v>0</v>
      </c>
      <c r="AM40" s="69">
        <v>0</v>
      </c>
      <c r="AN40" s="69">
        <v>0</v>
      </c>
      <c r="AO40" s="69">
        <v>0</v>
      </c>
      <c r="AP40" s="69">
        <v>0</v>
      </c>
      <c r="AQ40" s="83">
        <v>0</v>
      </c>
      <c r="AR40" s="83">
        <v>0</v>
      </c>
      <c r="AS40" s="83">
        <v>0</v>
      </c>
      <c r="AT40" s="83">
        <v>0</v>
      </c>
      <c r="AU40" s="92">
        <v>0</v>
      </c>
      <c r="AV40" s="92">
        <v>0</v>
      </c>
      <c r="AW40" s="92">
        <v>0</v>
      </c>
      <c r="AX40" s="223">
        <v>0</v>
      </c>
      <c r="AY40" s="88">
        <v>0</v>
      </c>
      <c r="AZ40" s="78">
        <v>0</v>
      </c>
      <c r="BA40" s="78">
        <v>0</v>
      </c>
      <c r="BB40" s="78">
        <v>0</v>
      </c>
      <c r="BC40" s="69">
        <v>0</v>
      </c>
      <c r="BD40" s="69">
        <v>0</v>
      </c>
      <c r="BE40" s="69">
        <v>0</v>
      </c>
      <c r="BF40" s="69">
        <v>0</v>
      </c>
      <c r="BG40" s="83">
        <v>0</v>
      </c>
      <c r="BH40" s="83">
        <v>0</v>
      </c>
      <c r="BI40" s="83">
        <v>0</v>
      </c>
      <c r="BJ40" s="83">
        <v>0</v>
      </c>
      <c r="BK40" s="92"/>
      <c r="BL40" s="92"/>
      <c r="BM40" s="92"/>
      <c r="BN40" s="93"/>
      <c r="BO40" s="209">
        <f t="shared" si="6"/>
        <v>6</v>
      </c>
      <c r="BR40" s="215">
        <v>0.16666666666666666</v>
      </c>
      <c r="BS40" s="216">
        <v>0.20833333333333301</v>
      </c>
      <c r="BT40" s="219">
        <f t="shared" si="2"/>
        <v>0</v>
      </c>
      <c r="BU40" s="220">
        <f t="shared" si="3"/>
        <v>3</v>
      </c>
      <c r="BV40" s="220">
        <f t="shared" si="4"/>
        <v>10</v>
      </c>
      <c r="BW40" s="220">
        <f t="shared" si="5"/>
        <v>9</v>
      </c>
      <c r="BX40" s="221">
        <f t="shared" si="7"/>
        <v>22</v>
      </c>
    </row>
    <row r="41" spans="1:76" x14ac:dyDescent="0.2">
      <c r="A41" s="73">
        <v>0.20833333333333334</v>
      </c>
      <c r="B41" s="74">
        <v>0.25</v>
      </c>
      <c r="C41" s="60">
        <v>0</v>
      </c>
      <c r="D41" s="27">
        <v>0</v>
      </c>
      <c r="E41" s="27">
        <v>0</v>
      </c>
      <c r="F41" s="27">
        <v>1</v>
      </c>
      <c r="G41" s="27">
        <v>0</v>
      </c>
      <c r="H41" s="27">
        <v>0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89">
        <v>1</v>
      </c>
      <c r="O41" s="43">
        <v>0</v>
      </c>
      <c r="P41" s="43">
        <v>0</v>
      </c>
      <c r="Q41" s="43">
        <v>0</v>
      </c>
      <c r="R41" s="91">
        <v>0</v>
      </c>
      <c r="S41" s="60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89">
        <v>0</v>
      </c>
      <c r="AE41" s="43">
        <v>2</v>
      </c>
      <c r="AF41" s="43">
        <v>0</v>
      </c>
      <c r="AG41" s="43">
        <v>1</v>
      </c>
      <c r="AH41" s="91">
        <v>3</v>
      </c>
      <c r="AI41" s="56">
        <v>0</v>
      </c>
      <c r="AJ41" s="27">
        <v>0</v>
      </c>
      <c r="AK41" s="27">
        <v>0</v>
      </c>
      <c r="AL41" s="27">
        <v>1</v>
      </c>
      <c r="AM41" s="27">
        <v>0</v>
      </c>
      <c r="AN41" s="27">
        <v>0</v>
      </c>
      <c r="AO41" s="27">
        <v>0</v>
      </c>
      <c r="AP41" s="27">
        <v>0</v>
      </c>
      <c r="AQ41" s="27">
        <v>1</v>
      </c>
      <c r="AR41" s="27">
        <v>0</v>
      </c>
      <c r="AS41" s="27">
        <v>1</v>
      </c>
      <c r="AT41" s="89">
        <v>2</v>
      </c>
      <c r="AU41" s="43">
        <v>1</v>
      </c>
      <c r="AV41" s="43">
        <v>0</v>
      </c>
      <c r="AW41" s="43">
        <v>0</v>
      </c>
      <c r="AX41" s="104">
        <v>0</v>
      </c>
      <c r="AY41" s="60">
        <v>1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89">
        <v>0</v>
      </c>
      <c r="BK41" s="43"/>
      <c r="BL41" s="43"/>
      <c r="BM41" s="43"/>
      <c r="BN41" s="91"/>
      <c r="BO41" s="210">
        <f t="shared" si="6"/>
        <v>16</v>
      </c>
      <c r="BR41" s="73">
        <v>0.20833333333333334</v>
      </c>
      <c r="BS41" s="74">
        <v>0.25</v>
      </c>
      <c r="BT41" s="60">
        <f t="shared" si="2"/>
        <v>12</v>
      </c>
      <c r="BU41" s="27">
        <f t="shared" si="3"/>
        <v>9</v>
      </c>
      <c r="BV41" s="27">
        <f t="shared" si="4"/>
        <v>11</v>
      </c>
      <c r="BW41" s="27">
        <f t="shared" si="5"/>
        <v>23</v>
      </c>
      <c r="BX41" s="210">
        <f t="shared" si="7"/>
        <v>55</v>
      </c>
    </row>
    <row r="42" spans="1:76" x14ac:dyDescent="0.2">
      <c r="A42" s="94">
        <v>0.25</v>
      </c>
      <c r="B42" s="95">
        <v>0.29166666666666602</v>
      </c>
      <c r="C42" s="88">
        <v>0</v>
      </c>
      <c r="D42" s="78">
        <v>0</v>
      </c>
      <c r="E42" s="78">
        <v>0</v>
      </c>
      <c r="F42" s="78">
        <v>0</v>
      </c>
      <c r="G42" s="69">
        <v>2</v>
      </c>
      <c r="H42" s="69">
        <v>2</v>
      </c>
      <c r="I42" s="69">
        <v>1</v>
      </c>
      <c r="J42" s="69">
        <v>2</v>
      </c>
      <c r="K42" s="83">
        <v>0</v>
      </c>
      <c r="L42" s="83">
        <v>0</v>
      </c>
      <c r="M42" s="83">
        <v>0</v>
      </c>
      <c r="N42" s="83">
        <v>0</v>
      </c>
      <c r="O42" s="92">
        <v>0</v>
      </c>
      <c r="P42" s="92">
        <v>0</v>
      </c>
      <c r="Q42" s="92">
        <v>0</v>
      </c>
      <c r="R42" s="93">
        <v>0</v>
      </c>
      <c r="S42" s="88">
        <v>0</v>
      </c>
      <c r="T42" s="78">
        <v>0</v>
      </c>
      <c r="U42" s="78">
        <v>0</v>
      </c>
      <c r="V42" s="78">
        <v>0</v>
      </c>
      <c r="W42" s="69">
        <v>1</v>
      </c>
      <c r="X42" s="69">
        <v>1</v>
      </c>
      <c r="Y42" s="69">
        <v>0</v>
      </c>
      <c r="Z42" s="69">
        <v>0</v>
      </c>
      <c r="AA42" s="83">
        <v>1</v>
      </c>
      <c r="AB42" s="83">
        <v>1</v>
      </c>
      <c r="AC42" s="83">
        <v>0</v>
      </c>
      <c r="AD42" s="83">
        <v>0</v>
      </c>
      <c r="AE42" s="92">
        <v>4</v>
      </c>
      <c r="AF42" s="92">
        <v>2</v>
      </c>
      <c r="AG42" s="92">
        <v>4</v>
      </c>
      <c r="AH42" s="93">
        <v>4</v>
      </c>
      <c r="AI42" s="139">
        <v>1</v>
      </c>
      <c r="AJ42" s="78">
        <v>0</v>
      </c>
      <c r="AK42" s="78">
        <v>0</v>
      </c>
      <c r="AL42" s="78">
        <v>0</v>
      </c>
      <c r="AM42" s="69">
        <v>0</v>
      </c>
      <c r="AN42" s="69">
        <v>0</v>
      </c>
      <c r="AO42" s="69">
        <v>0</v>
      </c>
      <c r="AP42" s="69">
        <v>0</v>
      </c>
      <c r="AQ42" s="83">
        <v>2</v>
      </c>
      <c r="AR42" s="83">
        <v>2</v>
      </c>
      <c r="AS42" s="83">
        <v>3</v>
      </c>
      <c r="AT42" s="83">
        <v>3</v>
      </c>
      <c r="AU42" s="92">
        <v>2</v>
      </c>
      <c r="AV42" s="92">
        <v>1</v>
      </c>
      <c r="AW42" s="92">
        <v>1</v>
      </c>
      <c r="AX42" s="223">
        <v>1</v>
      </c>
      <c r="AY42" s="88">
        <v>2</v>
      </c>
      <c r="AZ42" s="78">
        <v>2</v>
      </c>
      <c r="BA42" s="78">
        <v>1</v>
      </c>
      <c r="BB42" s="78">
        <v>1</v>
      </c>
      <c r="BC42" s="69">
        <v>0</v>
      </c>
      <c r="BD42" s="69">
        <v>0</v>
      </c>
      <c r="BE42" s="69">
        <v>0</v>
      </c>
      <c r="BF42" s="69">
        <v>0</v>
      </c>
      <c r="BG42" s="83">
        <v>0</v>
      </c>
      <c r="BH42" s="83">
        <v>1</v>
      </c>
      <c r="BI42" s="83">
        <v>0</v>
      </c>
      <c r="BJ42" s="83">
        <v>0</v>
      </c>
      <c r="BK42" s="92"/>
      <c r="BL42" s="92"/>
      <c r="BM42" s="92"/>
      <c r="BN42" s="93"/>
      <c r="BO42" s="209">
        <f t="shared" si="6"/>
        <v>48</v>
      </c>
      <c r="BR42" s="215">
        <v>0.25</v>
      </c>
      <c r="BS42" s="216">
        <v>0.29166666666666602</v>
      </c>
      <c r="BT42" s="219">
        <f t="shared" si="2"/>
        <v>37</v>
      </c>
      <c r="BU42" s="220">
        <f t="shared" si="3"/>
        <v>34</v>
      </c>
      <c r="BV42" s="220">
        <f t="shared" si="4"/>
        <v>31</v>
      </c>
      <c r="BW42" s="220">
        <f t="shared" si="5"/>
        <v>20</v>
      </c>
      <c r="BX42" s="221">
        <f t="shared" si="7"/>
        <v>122</v>
      </c>
    </row>
    <row r="43" spans="1:76" x14ac:dyDescent="0.2">
      <c r="A43" s="73">
        <v>0.29166666666666669</v>
      </c>
      <c r="B43" s="74">
        <v>0.33333333333333298</v>
      </c>
      <c r="C43" s="60">
        <v>0</v>
      </c>
      <c r="D43" s="27">
        <v>0</v>
      </c>
      <c r="E43" s="27">
        <v>0</v>
      </c>
      <c r="F43" s="27">
        <v>0</v>
      </c>
      <c r="G43" s="27">
        <v>1</v>
      </c>
      <c r="H43" s="27">
        <v>0</v>
      </c>
      <c r="I43" s="27">
        <v>1</v>
      </c>
      <c r="J43" s="27">
        <v>1</v>
      </c>
      <c r="K43" s="27">
        <v>0</v>
      </c>
      <c r="L43" s="27">
        <v>0</v>
      </c>
      <c r="M43" s="27">
        <v>1</v>
      </c>
      <c r="N43" s="89">
        <v>0</v>
      </c>
      <c r="O43" s="43">
        <v>0</v>
      </c>
      <c r="P43" s="43">
        <v>0</v>
      </c>
      <c r="Q43" s="43">
        <v>0</v>
      </c>
      <c r="R43" s="91">
        <v>0</v>
      </c>
      <c r="S43" s="60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1</v>
      </c>
      <c r="Z43" s="27">
        <v>0</v>
      </c>
      <c r="AA43" s="27">
        <v>0</v>
      </c>
      <c r="AB43" s="27">
        <v>0</v>
      </c>
      <c r="AC43" s="27">
        <v>0</v>
      </c>
      <c r="AD43" s="89">
        <v>0</v>
      </c>
      <c r="AE43" s="43">
        <v>2</v>
      </c>
      <c r="AF43" s="43">
        <v>3</v>
      </c>
      <c r="AG43" s="43">
        <v>7</v>
      </c>
      <c r="AH43" s="91">
        <v>4</v>
      </c>
      <c r="AI43" s="56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2</v>
      </c>
      <c r="AR43" s="27">
        <v>2</v>
      </c>
      <c r="AS43" s="27">
        <v>6</v>
      </c>
      <c r="AT43" s="89">
        <v>3</v>
      </c>
      <c r="AU43" s="43">
        <v>0</v>
      </c>
      <c r="AV43" s="43">
        <v>1</v>
      </c>
      <c r="AW43" s="43">
        <v>1</v>
      </c>
      <c r="AX43" s="104">
        <v>1</v>
      </c>
      <c r="AY43" s="60">
        <v>0</v>
      </c>
      <c r="AZ43" s="27">
        <v>1</v>
      </c>
      <c r="BA43" s="27">
        <v>1</v>
      </c>
      <c r="BB43" s="27">
        <v>1</v>
      </c>
      <c r="BC43" s="27">
        <v>0</v>
      </c>
      <c r="BD43" s="27">
        <v>0</v>
      </c>
      <c r="BE43" s="27">
        <v>1</v>
      </c>
      <c r="BF43" s="27">
        <v>1</v>
      </c>
      <c r="BG43" s="27">
        <v>0</v>
      </c>
      <c r="BH43" s="27">
        <v>0</v>
      </c>
      <c r="BI43" s="27">
        <v>0</v>
      </c>
      <c r="BJ43" s="89">
        <v>0</v>
      </c>
      <c r="BK43" s="43"/>
      <c r="BL43" s="43"/>
      <c r="BM43" s="43"/>
      <c r="BN43" s="91"/>
      <c r="BO43" s="210">
        <f t="shared" si="6"/>
        <v>43</v>
      </c>
      <c r="BR43" s="73">
        <v>0.29166666666666669</v>
      </c>
      <c r="BS43" s="74">
        <v>0.33333333333333298</v>
      </c>
      <c r="BT43" s="60">
        <f t="shared" si="2"/>
        <v>20</v>
      </c>
      <c r="BU43" s="27">
        <f t="shared" si="3"/>
        <v>23</v>
      </c>
      <c r="BV43" s="27">
        <f t="shared" si="4"/>
        <v>35</v>
      </c>
      <c r="BW43" s="27">
        <f t="shared" si="5"/>
        <v>28</v>
      </c>
      <c r="BX43" s="210">
        <f t="shared" si="7"/>
        <v>106</v>
      </c>
    </row>
    <row r="44" spans="1:76" x14ac:dyDescent="0.2">
      <c r="A44" s="94">
        <v>0.33333333333333331</v>
      </c>
      <c r="B44" s="95">
        <v>0.375</v>
      </c>
      <c r="C44" s="88">
        <v>0</v>
      </c>
      <c r="D44" s="78">
        <v>0</v>
      </c>
      <c r="E44" s="78">
        <v>1</v>
      </c>
      <c r="F44" s="78">
        <v>0</v>
      </c>
      <c r="G44" s="69">
        <v>0</v>
      </c>
      <c r="H44" s="69">
        <v>0</v>
      </c>
      <c r="I44" s="69">
        <v>0</v>
      </c>
      <c r="J44" s="69">
        <v>0</v>
      </c>
      <c r="K44" s="83">
        <v>1</v>
      </c>
      <c r="L44" s="83">
        <v>0</v>
      </c>
      <c r="M44" s="83">
        <v>1</v>
      </c>
      <c r="N44" s="83">
        <v>0</v>
      </c>
      <c r="O44" s="92">
        <v>1</v>
      </c>
      <c r="P44" s="92">
        <v>0</v>
      </c>
      <c r="Q44" s="92">
        <v>0</v>
      </c>
      <c r="R44" s="93">
        <v>1</v>
      </c>
      <c r="S44" s="88">
        <v>2</v>
      </c>
      <c r="T44" s="78">
        <v>0</v>
      </c>
      <c r="U44" s="78">
        <v>0</v>
      </c>
      <c r="V44" s="78">
        <v>1</v>
      </c>
      <c r="W44" s="69">
        <v>1</v>
      </c>
      <c r="X44" s="69">
        <v>0</v>
      </c>
      <c r="Y44" s="69">
        <v>0</v>
      </c>
      <c r="Z44" s="69">
        <v>1</v>
      </c>
      <c r="AA44" s="83">
        <v>0</v>
      </c>
      <c r="AB44" s="83">
        <v>0</v>
      </c>
      <c r="AC44" s="83">
        <v>0</v>
      </c>
      <c r="AD44" s="83">
        <v>0</v>
      </c>
      <c r="AE44" s="92">
        <v>0</v>
      </c>
      <c r="AF44" s="92">
        <v>0</v>
      </c>
      <c r="AG44" s="92">
        <v>0</v>
      </c>
      <c r="AH44" s="93">
        <v>0</v>
      </c>
      <c r="AI44" s="139">
        <v>0</v>
      </c>
      <c r="AJ44" s="78">
        <v>0</v>
      </c>
      <c r="AK44" s="78">
        <v>0</v>
      </c>
      <c r="AL44" s="78">
        <v>0</v>
      </c>
      <c r="AM44" s="69">
        <v>0</v>
      </c>
      <c r="AN44" s="69">
        <v>0</v>
      </c>
      <c r="AO44" s="69">
        <v>0</v>
      </c>
      <c r="AP44" s="69">
        <v>0</v>
      </c>
      <c r="AQ44" s="83">
        <v>0</v>
      </c>
      <c r="AR44" s="83">
        <v>0</v>
      </c>
      <c r="AS44" s="83">
        <v>0</v>
      </c>
      <c r="AT44" s="83">
        <v>0</v>
      </c>
      <c r="AU44" s="92">
        <v>0</v>
      </c>
      <c r="AV44" s="92">
        <v>0</v>
      </c>
      <c r="AW44" s="92">
        <v>0</v>
      </c>
      <c r="AX44" s="223">
        <v>0</v>
      </c>
      <c r="AY44" s="88">
        <v>0</v>
      </c>
      <c r="AZ44" s="78">
        <v>0</v>
      </c>
      <c r="BA44" s="78">
        <v>0</v>
      </c>
      <c r="BB44" s="78">
        <v>0</v>
      </c>
      <c r="BC44" s="69">
        <v>0</v>
      </c>
      <c r="BD44" s="69">
        <v>0</v>
      </c>
      <c r="BE44" s="69">
        <v>0</v>
      </c>
      <c r="BF44" s="69">
        <v>0</v>
      </c>
      <c r="BG44" s="83">
        <v>0</v>
      </c>
      <c r="BH44" s="83">
        <v>0</v>
      </c>
      <c r="BI44" s="83">
        <v>0</v>
      </c>
      <c r="BJ44" s="83">
        <v>0</v>
      </c>
      <c r="BK44" s="92"/>
      <c r="BL44" s="92"/>
      <c r="BM44" s="92"/>
      <c r="BN44" s="93"/>
      <c r="BO44" s="209">
        <f t="shared" si="6"/>
        <v>10</v>
      </c>
      <c r="BR44" s="215">
        <v>0.33333333333333331</v>
      </c>
      <c r="BS44" s="216">
        <v>0.375</v>
      </c>
      <c r="BT44" s="219">
        <f t="shared" si="2"/>
        <v>14</v>
      </c>
      <c r="BU44" s="220">
        <f t="shared" si="3"/>
        <v>12</v>
      </c>
      <c r="BV44" s="220">
        <f t="shared" si="4"/>
        <v>6</v>
      </c>
      <c r="BW44" s="220">
        <f t="shared" si="5"/>
        <v>5</v>
      </c>
      <c r="BX44" s="221">
        <f t="shared" si="7"/>
        <v>37</v>
      </c>
    </row>
    <row r="45" spans="1:76" x14ac:dyDescent="0.2">
      <c r="A45" s="73">
        <v>0.375</v>
      </c>
      <c r="B45" s="74">
        <v>0.41666666666666602</v>
      </c>
      <c r="C45" s="60">
        <v>0</v>
      </c>
      <c r="D45" s="27">
        <v>0</v>
      </c>
      <c r="E45" s="27">
        <v>1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89">
        <v>0</v>
      </c>
      <c r="O45" s="43">
        <v>0</v>
      </c>
      <c r="P45" s="43">
        <v>0</v>
      </c>
      <c r="Q45" s="43">
        <v>0</v>
      </c>
      <c r="R45" s="91">
        <v>0</v>
      </c>
      <c r="S45" s="60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1</v>
      </c>
      <c r="AC45" s="27">
        <v>0</v>
      </c>
      <c r="AD45" s="89">
        <v>0</v>
      </c>
      <c r="AE45" s="43">
        <v>0</v>
      </c>
      <c r="AF45" s="43">
        <v>1</v>
      </c>
      <c r="AG45" s="43">
        <v>0</v>
      </c>
      <c r="AH45" s="91">
        <v>1</v>
      </c>
      <c r="AI45" s="56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2</v>
      </c>
      <c r="AS45" s="27">
        <v>0</v>
      </c>
      <c r="AT45" s="89">
        <v>1</v>
      </c>
      <c r="AU45" s="43">
        <v>0</v>
      </c>
      <c r="AV45" s="43">
        <v>0</v>
      </c>
      <c r="AW45" s="43">
        <v>0</v>
      </c>
      <c r="AX45" s="104">
        <v>0</v>
      </c>
      <c r="AY45" s="60">
        <v>0</v>
      </c>
      <c r="AZ45" s="27">
        <v>0</v>
      </c>
      <c r="BA45" s="27">
        <v>0</v>
      </c>
      <c r="BB45" s="27">
        <v>0</v>
      </c>
      <c r="BC45" s="27">
        <v>1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89">
        <v>0</v>
      </c>
      <c r="BK45" s="43"/>
      <c r="BL45" s="43"/>
      <c r="BM45" s="43"/>
      <c r="BN45" s="91"/>
      <c r="BO45" s="210">
        <f t="shared" si="6"/>
        <v>9</v>
      </c>
      <c r="BR45" s="73">
        <v>0.375</v>
      </c>
      <c r="BS45" s="74">
        <v>0.41666666666666602</v>
      </c>
      <c r="BT45" s="62">
        <f t="shared" si="2"/>
        <v>15</v>
      </c>
      <c r="BU45" s="43">
        <f t="shared" si="3"/>
        <v>9</v>
      </c>
      <c r="BV45" s="43">
        <f t="shared" si="4"/>
        <v>10</v>
      </c>
      <c r="BW45" s="43">
        <f t="shared" si="5"/>
        <v>8</v>
      </c>
      <c r="BX45" s="210">
        <f t="shared" si="7"/>
        <v>42</v>
      </c>
    </row>
    <row r="46" spans="1:76" x14ac:dyDescent="0.2">
      <c r="A46" s="94">
        <v>0.41666666666666669</v>
      </c>
      <c r="B46" s="95">
        <v>0.45833333333333298</v>
      </c>
      <c r="C46" s="88">
        <v>1</v>
      </c>
      <c r="D46" s="78">
        <v>0</v>
      </c>
      <c r="E46" s="78">
        <v>0</v>
      </c>
      <c r="F46" s="78">
        <v>0</v>
      </c>
      <c r="G46" s="69">
        <v>0</v>
      </c>
      <c r="H46" s="69">
        <v>1</v>
      </c>
      <c r="I46" s="69">
        <v>0</v>
      </c>
      <c r="J46" s="69">
        <v>1</v>
      </c>
      <c r="K46" s="83">
        <v>0</v>
      </c>
      <c r="L46" s="83">
        <v>0</v>
      </c>
      <c r="M46" s="83">
        <v>0</v>
      </c>
      <c r="N46" s="83">
        <v>0</v>
      </c>
      <c r="O46" s="92">
        <v>0</v>
      </c>
      <c r="P46" s="92">
        <v>2</v>
      </c>
      <c r="Q46" s="92">
        <v>0</v>
      </c>
      <c r="R46" s="93">
        <v>0</v>
      </c>
      <c r="S46" s="88">
        <v>0</v>
      </c>
      <c r="T46" s="78">
        <v>2</v>
      </c>
      <c r="U46" s="78">
        <v>0</v>
      </c>
      <c r="V46" s="78">
        <v>0</v>
      </c>
      <c r="W46" s="69">
        <v>0</v>
      </c>
      <c r="X46" s="69">
        <v>3</v>
      </c>
      <c r="Y46" s="69">
        <v>0</v>
      </c>
      <c r="Z46" s="69">
        <v>0</v>
      </c>
      <c r="AA46" s="83">
        <v>0</v>
      </c>
      <c r="AB46" s="83">
        <v>0</v>
      </c>
      <c r="AC46" s="83">
        <v>0</v>
      </c>
      <c r="AD46" s="83">
        <v>0</v>
      </c>
      <c r="AE46" s="92">
        <v>0</v>
      </c>
      <c r="AF46" s="92">
        <v>1</v>
      </c>
      <c r="AG46" s="92">
        <v>1</v>
      </c>
      <c r="AH46" s="93">
        <v>1</v>
      </c>
      <c r="AI46" s="139">
        <v>0</v>
      </c>
      <c r="AJ46" s="78">
        <v>0</v>
      </c>
      <c r="AK46" s="78">
        <v>0</v>
      </c>
      <c r="AL46" s="78">
        <v>0</v>
      </c>
      <c r="AM46" s="69">
        <v>0</v>
      </c>
      <c r="AN46" s="69">
        <v>0</v>
      </c>
      <c r="AO46" s="69">
        <v>0</v>
      </c>
      <c r="AP46" s="69">
        <v>0</v>
      </c>
      <c r="AQ46" s="83">
        <v>0</v>
      </c>
      <c r="AR46" s="83">
        <v>1</v>
      </c>
      <c r="AS46" s="83">
        <v>1</v>
      </c>
      <c r="AT46" s="83">
        <v>1</v>
      </c>
      <c r="AU46" s="92">
        <v>0</v>
      </c>
      <c r="AV46" s="92">
        <v>0</v>
      </c>
      <c r="AW46" s="92">
        <v>0</v>
      </c>
      <c r="AX46" s="223">
        <v>0</v>
      </c>
      <c r="AY46" s="88">
        <v>0</v>
      </c>
      <c r="AZ46" s="78">
        <v>0</v>
      </c>
      <c r="BA46" s="78">
        <v>0</v>
      </c>
      <c r="BB46" s="78">
        <v>0</v>
      </c>
      <c r="BC46" s="69">
        <v>0</v>
      </c>
      <c r="BD46" s="69">
        <v>0</v>
      </c>
      <c r="BE46" s="69">
        <v>0</v>
      </c>
      <c r="BF46" s="69">
        <v>0</v>
      </c>
      <c r="BG46" s="83">
        <v>0</v>
      </c>
      <c r="BH46" s="83">
        <v>0</v>
      </c>
      <c r="BI46" s="83">
        <v>0</v>
      </c>
      <c r="BJ46" s="83">
        <v>0</v>
      </c>
      <c r="BK46" s="92"/>
      <c r="BL46" s="92"/>
      <c r="BM46" s="92"/>
      <c r="BN46" s="93"/>
      <c r="BO46" s="209">
        <f t="shared" si="6"/>
        <v>16</v>
      </c>
      <c r="BR46" s="215">
        <v>0.41666666666666669</v>
      </c>
      <c r="BS46" s="216">
        <v>0.45833333333333298</v>
      </c>
      <c r="BT46" s="219">
        <f t="shared" si="2"/>
        <v>12</v>
      </c>
      <c r="BU46" s="220">
        <f t="shared" si="3"/>
        <v>24</v>
      </c>
      <c r="BV46" s="220">
        <f t="shared" si="4"/>
        <v>7</v>
      </c>
      <c r="BW46" s="220">
        <f t="shared" si="5"/>
        <v>8</v>
      </c>
      <c r="BX46" s="221">
        <f t="shared" si="7"/>
        <v>51</v>
      </c>
    </row>
    <row r="47" spans="1:76" x14ac:dyDescent="0.2">
      <c r="A47" s="73">
        <v>0.45833333333333331</v>
      </c>
      <c r="B47" s="74">
        <v>0.5</v>
      </c>
      <c r="C47" s="60">
        <v>0</v>
      </c>
      <c r="D47" s="27">
        <v>1</v>
      </c>
      <c r="E47" s="27">
        <v>1</v>
      </c>
      <c r="F47" s="27">
        <v>1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89">
        <v>0</v>
      </c>
      <c r="O47" s="43">
        <v>0</v>
      </c>
      <c r="P47" s="43">
        <v>0</v>
      </c>
      <c r="Q47" s="43">
        <v>0</v>
      </c>
      <c r="R47" s="91">
        <v>0</v>
      </c>
      <c r="S47" s="60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89">
        <v>0</v>
      </c>
      <c r="AE47" s="43">
        <v>1</v>
      </c>
      <c r="AF47" s="43">
        <v>1</v>
      </c>
      <c r="AG47" s="43">
        <v>0</v>
      </c>
      <c r="AH47" s="91">
        <v>1</v>
      </c>
      <c r="AI47" s="56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1</v>
      </c>
      <c r="AR47" s="27">
        <v>1</v>
      </c>
      <c r="AS47" s="27">
        <v>0</v>
      </c>
      <c r="AT47" s="89">
        <v>0</v>
      </c>
      <c r="AU47" s="43">
        <v>0</v>
      </c>
      <c r="AV47" s="43">
        <v>0</v>
      </c>
      <c r="AW47" s="43">
        <v>0</v>
      </c>
      <c r="AX47" s="104">
        <v>1</v>
      </c>
      <c r="AY47" s="60">
        <v>0</v>
      </c>
      <c r="AZ47" s="27">
        <v>0</v>
      </c>
      <c r="BA47" s="27">
        <v>1</v>
      </c>
      <c r="BB47" s="27">
        <v>1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1</v>
      </c>
      <c r="BJ47" s="89">
        <v>0</v>
      </c>
      <c r="BK47" s="43"/>
      <c r="BL47" s="43"/>
      <c r="BM47" s="43"/>
      <c r="BN47" s="91"/>
      <c r="BO47" s="210">
        <f t="shared" si="6"/>
        <v>12</v>
      </c>
      <c r="BR47" s="73">
        <v>0.45833333333333331</v>
      </c>
      <c r="BS47" s="74">
        <v>0.5</v>
      </c>
      <c r="BT47" s="60">
        <f t="shared" si="2"/>
        <v>4</v>
      </c>
      <c r="BU47" s="27">
        <f t="shared" si="3"/>
        <v>10</v>
      </c>
      <c r="BV47" s="27">
        <f t="shared" si="4"/>
        <v>15</v>
      </c>
      <c r="BW47" s="27">
        <f t="shared" si="5"/>
        <v>18</v>
      </c>
      <c r="BX47" s="210">
        <f t="shared" si="7"/>
        <v>47</v>
      </c>
    </row>
    <row r="48" spans="1:76" x14ac:dyDescent="0.2">
      <c r="A48" s="94">
        <v>0.5</v>
      </c>
      <c r="B48" s="95">
        <v>0.54166666666666663</v>
      </c>
      <c r="C48" s="88">
        <v>0</v>
      </c>
      <c r="D48" s="78">
        <v>1</v>
      </c>
      <c r="E48" s="78">
        <v>0</v>
      </c>
      <c r="F48" s="78">
        <v>0</v>
      </c>
      <c r="G48" s="69">
        <v>0</v>
      </c>
      <c r="H48" s="69">
        <v>0</v>
      </c>
      <c r="I48" s="69">
        <v>1</v>
      </c>
      <c r="J48" s="69">
        <v>0</v>
      </c>
      <c r="K48" s="83">
        <v>0</v>
      </c>
      <c r="L48" s="83">
        <v>0</v>
      </c>
      <c r="M48" s="83">
        <v>0</v>
      </c>
      <c r="N48" s="83">
        <v>0</v>
      </c>
      <c r="O48" s="92">
        <v>0</v>
      </c>
      <c r="P48" s="92">
        <v>0</v>
      </c>
      <c r="Q48" s="92">
        <v>1</v>
      </c>
      <c r="R48" s="93">
        <v>0</v>
      </c>
      <c r="S48" s="88">
        <v>0</v>
      </c>
      <c r="T48" s="78">
        <v>0</v>
      </c>
      <c r="U48" s="78">
        <v>1</v>
      </c>
      <c r="V48" s="78">
        <v>0</v>
      </c>
      <c r="W48" s="69">
        <v>0</v>
      </c>
      <c r="X48" s="69">
        <v>0</v>
      </c>
      <c r="Y48" s="69">
        <v>2</v>
      </c>
      <c r="Z48" s="69">
        <v>0</v>
      </c>
      <c r="AA48" s="83">
        <v>0</v>
      </c>
      <c r="AB48" s="83">
        <v>0</v>
      </c>
      <c r="AC48" s="83">
        <v>0</v>
      </c>
      <c r="AD48" s="83">
        <v>0</v>
      </c>
      <c r="AE48" s="92">
        <v>1</v>
      </c>
      <c r="AF48" s="92">
        <v>0</v>
      </c>
      <c r="AG48" s="92">
        <v>2</v>
      </c>
      <c r="AH48" s="93">
        <v>0</v>
      </c>
      <c r="AI48" s="139">
        <v>0</v>
      </c>
      <c r="AJ48" s="78">
        <v>0</v>
      </c>
      <c r="AK48" s="78">
        <v>0</v>
      </c>
      <c r="AL48" s="78">
        <v>0</v>
      </c>
      <c r="AM48" s="69">
        <v>0</v>
      </c>
      <c r="AN48" s="69">
        <v>0</v>
      </c>
      <c r="AO48" s="69">
        <v>0</v>
      </c>
      <c r="AP48" s="69">
        <v>0</v>
      </c>
      <c r="AQ48" s="83">
        <v>1</v>
      </c>
      <c r="AR48" s="83">
        <v>0</v>
      </c>
      <c r="AS48" s="83">
        <v>2</v>
      </c>
      <c r="AT48" s="83">
        <v>0</v>
      </c>
      <c r="AU48" s="92">
        <v>0</v>
      </c>
      <c r="AV48" s="92">
        <v>0</v>
      </c>
      <c r="AW48" s="92">
        <v>0</v>
      </c>
      <c r="AX48" s="223">
        <v>0</v>
      </c>
      <c r="AY48" s="88">
        <v>0</v>
      </c>
      <c r="AZ48" s="78">
        <v>0</v>
      </c>
      <c r="BA48" s="78">
        <v>0</v>
      </c>
      <c r="BB48" s="78">
        <v>0</v>
      </c>
      <c r="BC48" s="69">
        <v>0</v>
      </c>
      <c r="BD48" s="69">
        <v>0</v>
      </c>
      <c r="BE48" s="69">
        <v>0</v>
      </c>
      <c r="BF48" s="69">
        <v>0</v>
      </c>
      <c r="BG48" s="83">
        <v>0</v>
      </c>
      <c r="BH48" s="83">
        <v>0</v>
      </c>
      <c r="BI48" s="83">
        <v>0</v>
      </c>
      <c r="BJ48" s="83">
        <v>0</v>
      </c>
      <c r="BK48" s="92"/>
      <c r="BL48" s="92"/>
      <c r="BM48" s="92"/>
      <c r="BN48" s="93"/>
      <c r="BO48" s="209">
        <f t="shared" si="6"/>
        <v>12</v>
      </c>
      <c r="BR48" s="215">
        <v>0.5</v>
      </c>
      <c r="BS48" s="216">
        <v>0.54166666666666663</v>
      </c>
      <c r="BT48" s="219">
        <f t="shared" si="2"/>
        <v>9</v>
      </c>
      <c r="BU48" s="220">
        <f t="shared" si="3"/>
        <v>6</v>
      </c>
      <c r="BV48" s="220">
        <f t="shared" si="4"/>
        <v>20</v>
      </c>
      <c r="BW48" s="220">
        <f t="shared" si="5"/>
        <v>7</v>
      </c>
      <c r="BX48" s="221">
        <f t="shared" si="7"/>
        <v>42</v>
      </c>
    </row>
    <row r="49" spans="1:76" x14ac:dyDescent="0.2">
      <c r="A49" s="73">
        <v>0.54166666666666663</v>
      </c>
      <c r="B49" s="74">
        <v>0.58333333333333337</v>
      </c>
      <c r="C49" s="60">
        <v>0</v>
      </c>
      <c r="D49" s="27">
        <v>0</v>
      </c>
      <c r="E49" s="27">
        <v>0</v>
      </c>
      <c r="F49" s="27">
        <v>0</v>
      </c>
      <c r="G49" s="27">
        <v>0</v>
      </c>
      <c r="H49" s="27">
        <v>1</v>
      </c>
      <c r="I49" s="27">
        <v>1</v>
      </c>
      <c r="J49" s="27">
        <v>1</v>
      </c>
      <c r="K49" s="27">
        <v>0</v>
      </c>
      <c r="L49" s="27">
        <v>0</v>
      </c>
      <c r="M49" s="27">
        <v>0</v>
      </c>
      <c r="N49" s="89">
        <v>0</v>
      </c>
      <c r="O49" s="43">
        <v>0</v>
      </c>
      <c r="P49" s="43">
        <v>0</v>
      </c>
      <c r="Q49" s="43">
        <v>0</v>
      </c>
      <c r="R49" s="91">
        <v>0</v>
      </c>
      <c r="S49" s="60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1</v>
      </c>
      <c r="AC49" s="27">
        <v>1</v>
      </c>
      <c r="AD49" s="89">
        <v>1</v>
      </c>
      <c r="AE49" s="43">
        <v>0</v>
      </c>
      <c r="AF49" s="43">
        <v>1</v>
      </c>
      <c r="AG49" s="43">
        <v>1</v>
      </c>
      <c r="AH49" s="91">
        <v>0</v>
      </c>
      <c r="AI49" s="56">
        <v>0</v>
      </c>
      <c r="AJ49" s="27">
        <v>0</v>
      </c>
      <c r="AK49" s="27">
        <v>2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1</v>
      </c>
      <c r="AS49" s="27">
        <v>0</v>
      </c>
      <c r="AT49" s="89">
        <v>1</v>
      </c>
      <c r="AU49" s="43">
        <v>0</v>
      </c>
      <c r="AV49" s="43">
        <v>1</v>
      </c>
      <c r="AW49" s="43">
        <v>0</v>
      </c>
      <c r="AX49" s="104">
        <v>0</v>
      </c>
      <c r="AY49" s="60">
        <v>0</v>
      </c>
      <c r="AZ49" s="27">
        <v>1</v>
      </c>
      <c r="BA49" s="27">
        <v>0</v>
      </c>
      <c r="BB49" s="27">
        <v>0</v>
      </c>
      <c r="BC49" s="27">
        <v>0</v>
      </c>
      <c r="BD49" s="27">
        <v>0</v>
      </c>
      <c r="BE49" s="27">
        <v>1</v>
      </c>
      <c r="BF49" s="27">
        <v>0</v>
      </c>
      <c r="BG49" s="27">
        <v>0</v>
      </c>
      <c r="BH49" s="27">
        <v>0</v>
      </c>
      <c r="BI49" s="27">
        <v>0</v>
      </c>
      <c r="BJ49" s="89">
        <v>0</v>
      </c>
      <c r="BK49" s="43"/>
      <c r="BL49" s="43"/>
      <c r="BM49" s="43"/>
      <c r="BN49" s="91"/>
      <c r="BO49" s="210">
        <f t="shared" si="6"/>
        <v>15</v>
      </c>
      <c r="BR49" s="73">
        <v>0.54166666666666663</v>
      </c>
      <c r="BS49" s="74">
        <v>0.58333333333333337</v>
      </c>
      <c r="BT49" s="60">
        <f t="shared" si="2"/>
        <v>12</v>
      </c>
      <c r="BU49" s="27">
        <f t="shared" si="3"/>
        <v>9</v>
      </c>
      <c r="BV49" s="27">
        <f t="shared" si="4"/>
        <v>13</v>
      </c>
      <c r="BW49" s="27">
        <f t="shared" si="5"/>
        <v>19</v>
      </c>
      <c r="BX49" s="210">
        <f t="shared" si="7"/>
        <v>53</v>
      </c>
    </row>
    <row r="50" spans="1:76" x14ac:dyDescent="0.2">
      <c r="A50" s="94">
        <v>0.58333333333333337</v>
      </c>
      <c r="B50" s="95">
        <v>0.625</v>
      </c>
      <c r="C50" s="88">
        <v>0</v>
      </c>
      <c r="D50" s="78">
        <v>0</v>
      </c>
      <c r="E50" s="78">
        <v>0</v>
      </c>
      <c r="F50" s="78">
        <v>0</v>
      </c>
      <c r="G50" s="69">
        <v>0</v>
      </c>
      <c r="H50" s="69">
        <v>0</v>
      </c>
      <c r="I50" s="69">
        <v>1</v>
      </c>
      <c r="J50" s="69">
        <v>0</v>
      </c>
      <c r="K50" s="83">
        <v>0</v>
      </c>
      <c r="L50" s="83">
        <v>1</v>
      </c>
      <c r="M50" s="83">
        <v>0</v>
      </c>
      <c r="N50" s="83">
        <v>0</v>
      </c>
      <c r="O50" s="92">
        <v>0</v>
      </c>
      <c r="P50" s="92">
        <v>0</v>
      </c>
      <c r="Q50" s="92">
        <v>0</v>
      </c>
      <c r="R50" s="93">
        <v>0</v>
      </c>
      <c r="S50" s="88">
        <v>0</v>
      </c>
      <c r="T50" s="78">
        <v>1</v>
      </c>
      <c r="U50" s="78">
        <v>0</v>
      </c>
      <c r="V50" s="78">
        <v>0</v>
      </c>
      <c r="W50" s="69">
        <v>0</v>
      </c>
      <c r="X50" s="69">
        <v>0</v>
      </c>
      <c r="Y50" s="69">
        <v>0</v>
      </c>
      <c r="Z50" s="69">
        <v>0</v>
      </c>
      <c r="AA50" s="83">
        <v>0</v>
      </c>
      <c r="AB50" s="83">
        <v>0</v>
      </c>
      <c r="AC50" s="83">
        <v>1</v>
      </c>
      <c r="AD50" s="83">
        <v>0</v>
      </c>
      <c r="AE50" s="92">
        <v>0</v>
      </c>
      <c r="AF50" s="92">
        <v>1</v>
      </c>
      <c r="AG50" s="92">
        <v>1</v>
      </c>
      <c r="AH50" s="93">
        <v>2</v>
      </c>
      <c r="AI50" s="139">
        <v>0</v>
      </c>
      <c r="AJ50" s="78">
        <v>0</v>
      </c>
      <c r="AK50" s="78">
        <v>1</v>
      </c>
      <c r="AL50" s="78">
        <v>0</v>
      </c>
      <c r="AM50" s="69">
        <v>0</v>
      </c>
      <c r="AN50" s="69">
        <v>0</v>
      </c>
      <c r="AO50" s="69">
        <v>0</v>
      </c>
      <c r="AP50" s="69">
        <v>0</v>
      </c>
      <c r="AQ50" s="83">
        <v>0</v>
      </c>
      <c r="AR50" s="83">
        <v>0</v>
      </c>
      <c r="AS50" s="83">
        <v>1</v>
      </c>
      <c r="AT50" s="83">
        <v>2</v>
      </c>
      <c r="AU50" s="92">
        <v>0</v>
      </c>
      <c r="AV50" s="92">
        <v>1</v>
      </c>
      <c r="AW50" s="92">
        <v>0</v>
      </c>
      <c r="AX50" s="223">
        <v>0</v>
      </c>
      <c r="AY50" s="88">
        <v>0</v>
      </c>
      <c r="AZ50" s="78">
        <v>2</v>
      </c>
      <c r="BA50" s="78">
        <v>0</v>
      </c>
      <c r="BB50" s="78">
        <v>0</v>
      </c>
      <c r="BC50" s="69">
        <v>0</v>
      </c>
      <c r="BD50" s="69">
        <v>0</v>
      </c>
      <c r="BE50" s="69">
        <v>0</v>
      </c>
      <c r="BF50" s="69">
        <v>0</v>
      </c>
      <c r="BG50" s="83">
        <v>0</v>
      </c>
      <c r="BH50" s="83">
        <v>1</v>
      </c>
      <c r="BI50" s="83">
        <v>0</v>
      </c>
      <c r="BJ50" s="83">
        <v>0</v>
      </c>
      <c r="BK50" s="92"/>
      <c r="BL50" s="92"/>
      <c r="BM50" s="92"/>
      <c r="BN50" s="93"/>
      <c r="BO50" s="209">
        <f t="shared" si="6"/>
        <v>16</v>
      </c>
      <c r="BR50" s="215">
        <v>0.58333333333333337</v>
      </c>
      <c r="BS50" s="216">
        <v>0.625</v>
      </c>
      <c r="BT50" s="219">
        <f t="shared" si="2"/>
        <v>8</v>
      </c>
      <c r="BU50" s="220">
        <f t="shared" si="3"/>
        <v>14</v>
      </c>
      <c r="BV50" s="220">
        <f t="shared" si="4"/>
        <v>10</v>
      </c>
      <c r="BW50" s="220">
        <f t="shared" si="5"/>
        <v>9</v>
      </c>
      <c r="BX50" s="221">
        <f t="shared" si="7"/>
        <v>41</v>
      </c>
    </row>
    <row r="51" spans="1:76" x14ac:dyDescent="0.2">
      <c r="A51" s="73">
        <v>0.625</v>
      </c>
      <c r="B51" s="74">
        <v>0.66666666666666663</v>
      </c>
      <c r="C51" s="60">
        <v>3</v>
      </c>
      <c r="D51" s="27">
        <v>1</v>
      </c>
      <c r="E51" s="27">
        <v>0</v>
      </c>
      <c r="F51" s="27">
        <v>0</v>
      </c>
      <c r="G51" s="27">
        <v>0</v>
      </c>
      <c r="H51" s="27">
        <v>0</v>
      </c>
      <c r="I51" s="27">
        <v>1</v>
      </c>
      <c r="J51" s="27">
        <v>0</v>
      </c>
      <c r="K51" s="27">
        <v>0</v>
      </c>
      <c r="L51" s="27">
        <v>0</v>
      </c>
      <c r="M51" s="27">
        <v>1</v>
      </c>
      <c r="N51" s="89">
        <v>0</v>
      </c>
      <c r="O51" s="43">
        <v>2</v>
      </c>
      <c r="P51" s="43">
        <v>1</v>
      </c>
      <c r="Q51" s="43">
        <v>0</v>
      </c>
      <c r="R51" s="91">
        <v>0</v>
      </c>
      <c r="S51" s="60">
        <v>0</v>
      </c>
      <c r="T51" s="27">
        <v>0</v>
      </c>
      <c r="U51" s="27">
        <v>1</v>
      </c>
      <c r="V51" s="27">
        <v>0</v>
      </c>
      <c r="W51" s="27">
        <v>2</v>
      </c>
      <c r="X51" s="27">
        <v>1</v>
      </c>
      <c r="Y51" s="27">
        <v>1</v>
      </c>
      <c r="Z51" s="27">
        <v>0</v>
      </c>
      <c r="AA51" s="27">
        <v>0</v>
      </c>
      <c r="AB51" s="27">
        <v>0</v>
      </c>
      <c r="AC51" s="27">
        <v>0</v>
      </c>
      <c r="AD51" s="89">
        <v>0</v>
      </c>
      <c r="AE51" s="43">
        <v>0</v>
      </c>
      <c r="AF51" s="43">
        <v>1</v>
      </c>
      <c r="AG51" s="43">
        <v>1</v>
      </c>
      <c r="AH51" s="91">
        <v>1</v>
      </c>
      <c r="AI51" s="56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1</v>
      </c>
      <c r="AS51" s="27">
        <v>1</v>
      </c>
      <c r="AT51" s="89">
        <v>1</v>
      </c>
      <c r="AU51" s="43">
        <v>0</v>
      </c>
      <c r="AV51" s="43">
        <v>0</v>
      </c>
      <c r="AW51" s="43">
        <v>0</v>
      </c>
      <c r="AX51" s="104">
        <v>0</v>
      </c>
      <c r="AY51" s="60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1</v>
      </c>
      <c r="BF51" s="27">
        <v>0</v>
      </c>
      <c r="BG51" s="27">
        <v>0</v>
      </c>
      <c r="BH51" s="27">
        <v>0</v>
      </c>
      <c r="BI51" s="27">
        <v>0</v>
      </c>
      <c r="BJ51" s="89">
        <v>0</v>
      </c>
      <c r="BK51" s="43"/>
      <c r="BL51" s="43"/>
      <c r="BM51" s="43"/>
      <c r="BN51" s="91"/>
      <c r="BO51" s="210">
        <f t="shared" si="6"/>
        <v>21</v>
      </c>
      <c r="BR51" s="73">
        <v>0.625</v>
      </c>
      <c r="BS51" s="74">
        <v>0.66666666666666663</v>
      </c>
      <c r="BT51" s="60">
        <f t="shared" si="2"/>
        <v>11</v>
      </c>
      <c r="BU51" s="27">
        <f t="shared" si="3"/>
        <v>14</v>
      </c>
      <c r="BV51" s="27">
        <f t="shared" si="4"/>
        <v>11</v>
      </c>
      <c r="BW51" s="27">
        <f t="shared" si="5"/>
        <v>13</v>
      </c>
      <c r="BX51" s="210">
        <f t="shared" si="7"/>
        <v>49</v>
      </c>
    </row>
    <row r="52" spans="1:76" x14ac:dyDescent="0.2">
      <c r="A52" s="94">
        <v>0.66666666666666663</v>
      </c>
      <c r="B52" s="95">
        <v>0.70833333333333337</v>
      </c>
      <c r="C52" s="88">
        <v>0</v>
      </c>
      <c r="D52" s="78">
        <v>0</v>
      </c>
      <c r="E52" s="78">
        <v>0</v>
      </c>
      <c r="F52" s="78">
        <v>0</v>
      </c>
      <c r="G52" s="69">
        <v>1</v>
      </c>
      <c r="H52" s="69">
        <v>1</v>
      </c>
      <c r="I52" s="69">
        <v>1</v>
      </c>
      <c r="J52" s="69">
        <v>3</v>
      </c>
      <c r="K52" s="83">
        <v>0</v>
      </c>
      <c r="L52" s="83">
        <v>0</v>
      </c>
      <c r="M52" s="83">
        <v>0</v>
      </c>
      <c r="N52" s="83">
        <v>0</v>
      </c>
      <c r="O52" s="92">
        <v>0</v>
      </c>
      <c r="P52" s="92">
        <v>0</v>
      </c>
      <c r="Q52" s="92">
        <v>0</v>
      </c>
      <c r="R52" s="93">
        <v>0</v>
      </c>
      <c r="S52" s="88">
        <v>0</v>
      </c>
      <c r="T52" s="78">
        <v>0</v>
      </c>
      <c r="U52" s="78">
        <v>0</v>
      </c>
      <c r="V52" s="78">
        <v>0</v>
      </c>
      <c r="W52" s="69">
        <v>0</v>
      </c>
      <c r="X52" s="69">
        <v>0</v>
      </c>
      <c r="Y52" s="69">
        <v>1</v>
      </c>
      <c r="Z52" s="69">
        <v>0</v>
      </c>
      <c r="AA52" s="83">
        <v>1</v>
      </c>
      <c r="AB52" s="83">
        <v>0</v>
      </c>
      <c r="AC52" s="83">
        <v>0</v>
      </c>
      <c r="AD52" s="83">
        <v>0</v>
      </c>
      <c r="AE52" s="92">
        <v>0</v>
      </c>
      <c r="AF52" s="92">
        <v>2</v>
      </c>
      <c r="AG52" s="92">
        <v>2</v>
      </c>
      <c r="AH52" s="93">
        <v>0</v>
      </c>
      <c r="AI52" s="139">
        <v>0</v>
      </c>
      <c r="AJ52" s="78">
        <v>0</v>
      </c>
      <c r="AK52" s="78">
        <v>1</v>
      </c>
      <c r="AL52" s="78">
        <v>0</v>
      </c>
      <c r="AM52" s="69">
        <v>0</v>
      </c>
      <c r="AN52" s="69">
        <v>0</v>
      </c>
      <c r="AO52" s="69">
        <v>0</v>
      </c>
      <c r="AP52" s="69">
        <v>0</v>
      </c>
      <c r="AQ52" s="83">
        <v>0</v>
      </c>
      <c r="AR52" s="83">
        <v>1</v>
      </c>
      <c r="AS52" s="83">
        <v>1</v>
      </c>
      <c r="AT52" s="83">
        <v>0</v>
      </c>
      <c r="AU52" s="92">
        <v>0</v>
      </c>
      <c r="AV52" s="92">
        <v>1</v>
      </c>
      <c r="AW52" s="92">
        <v>0</v>
      </c>
      <c r="AX52" s="223">
        <v>0</v>
      </c>
      <c r="AY52" s="88">
        <v>0</v>
      </c>
      <c r="AZ52" s="78">
        <v>1</v>
      </c>
      <c r="BA52" s="78">
        <v>0</v>
      </c>
      <c r="BB52" s="78">
        <v>0</v>
      </c>
      <c r="BC52" s="69">
        <v>0</v>
      </c>
      <c r="BD52" s="69">
        <v>0</v>
      </c>
      <c r="BE52" s="69">
        <v>0</v>
      </c>
      <c r="BF52" s="69">
        <v>0</v>
      </c>
      <c r="BG52" s="83">
        <v>0</v>
      </c>
      <c r="BH52" s="83">
        <v>0</v>
      </c>
      <c r="BI52" s="83">
        <v>0</v>
      </c>
      <c r="BJ52" s="83">
        <v>0</v>
      </c>
      <c r="BK52" s="92"/>
      <c r="BL52" s="92"/>
      <c r="BM52" s="92"/>
      <c r="BN52" s="93"/>
      <c r="BO52" s="209">
        <f t="shared" si="6"/>
        <v>17</v>
      </c>
      <c r="BR52" s="215">
        <v>0.66666666666666663</v>
      </c>
      <c r="BS52" s="216">
        <v>0.70833333333333337</v>
      </c>
      <c r="BT52" s="219">
        <f t="shared" si="2"/>
        <v>17</v>
      </c>
      <c r="BU52" s="220">
        <f t="shared" si="3"/>
        <v>17</v>
      </c>
      <c r="BV52" s="220">
        <f t="shared" si="4"/>
        <v>16</v>
      </c>
      <c r="BW52" s="220">
        <f t="shared" si="5"/>
        <v>12</v>
      </c>
      <c r="BX52" s="221">
        <f t="shared" si="7"/>
        <v>62</v>
      </c>
    </row>
    <row r="53" spans="1:76" x14ac:dyDescent="0.2">
      <c r="A53" s="73">
        <v>0.70833333333333337</v>
      </c>
      <c r="B53" s="74">
        <v>0.75</v>
      </c>
      <c r="C53" s="60">
        <v>0</v>
      </c>
      <c r="D53" s="27">
        <v>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89">
        <v>0</v>
      </c>
      <c r="O53" s="43">
        <v>0</v>
      </c>
      <c r="P53" s="43">
        <v>1</v>
      </c>
      <c r="Q53" s="43">
        <v>0</v>
      </c>
      <c r="R53" s="91">
        <v>0</v>
      </c>
      <c r="S53" s="60">
        <v>0</v>
      </c>
      <c r="T53" s="27">
        <v>0</v>
      </c>
      <c r="U53" s="27">
        <v>0</v>
      </c>
      <c r="V53" s="27">
        <v>0</v>
      </c>
      <c r="W53" s="27">
        <v>0</v>
      </c>
      <c r="X53" s="27">
        <v>1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89">
        <v>0</v>
      </c>
      <c r="AE53" s="43">
        <v>1</v>
      </c>
      <c r="AF53" s="43">
        <v>0</v>
      </c>
      <c r="AG53" s="43">
        <v>1</v>
      </c>
      <c r="AH53" s="91">
        <v>0</v>
      </c>
      <c r="AI53" s="56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1</v>
      </c>
      <c r="AR53" s="27">
        <v>0</v>
      </c>
      <c r="AS53" s="27">
        <v>1</v>
      </c>
      <c r="AT53" s="89">
        <v>0</v>
      </c>
      <c r="AU53" s="43">
        <v>0</v>
      </c>
      <c r="AV53" s="43">
        <v>0</v>
      </c>
      <c r="AW53" s="43">
        <v>0</v>
      </c>
      <c r="AX53" s="104">
        <v>0</v>
      </c>
      <c r="AY53" s="60">
        <v>0</v>
      </c>
      <c r="AZ53" s="27">
        <v>0</v>
      </c>
      <c r="BA53" s="27">
        <v>0</v>
      </c>
      <c r="BB53" s="27">
        <v>1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89">
        <v>1</v>
      </c>
      <c r="BK53" s="43"/>
      <c r="BL53" s="43"/>
      <c r="BM53" s="43"/>
      <c r="BN53" s="91"/>
      <c r="BO53" s="210">
        <f t="shared" si="6"/>
        <v>9</v>
      </c>
      <c r="BR53" s="73">
        <v>0.70833333333333337</v>
      </c>
      <c r="BS53" s="74">
        <v>0.75</v>
      </c>
      <c r="BT53" s="60">
        <f t="shared" si="2"/>
        <v>27</v>
      </c>
      <c r="BU53" s="27">
        <f t="shared" si="3"/>
        <v>22</v>
      </c>
      <c r="BV53" s="27">
        <f t="shared" si="4"/>
        <v>9</v>
      </c>
      <c r="BW53" s="27">
        <f t="shared" si="5"/>
        <v>14</v>
      </c>
      <c r="BX53" s="210">
        <f t="shared" si="7"/>
        <v>72</v>
      </c>
    </row>
    <row r="54" spans="1:76" x14ac:dyDescent="0.2">
      <c r="A54" s="94">
        <v>0.75</v>
      </c>
      <c r="B54" s="95">
        <v>0.79166666666666663</v>
      </c>
      <c r="C54" s="88">
        <v>0</v>
      </c>
      <c r="D54" s="78">
        <v>1</v>
      </c>
      <c r="E54" s="78">
        <v>0</v>
      </c>
      <c r="F54" s="78">
        <v>1</v>
      </c>
      <c r="G54" s="69">
        <v>0</v>
      </c>
      <c r="H54" s="69">
        <v>0</v>
      </c>
      <c r="I54" s="69">
        <v>0</v>
      </c>
      <c r="J54" s="69">
        <v>1</v>
      </c>
      <c r="K54" s="83">
        <v>0</v>
      </c>
      <c r="L54" s="83">
        <v>0</v>
      </c>
      <c r="M54" s="83">
        <v>0</v>
      </c>
      <c r="N54" s="83">
        <v>0</v>
      </c>
      <c r="O54" s="92">
        <v>0</v>
      </c>
      <c r="P54" s="92">
        <v>2</v>
      </c>
      <c r="Q54" s="92">
        <v>0</v>
      </c>
      <c r="R54" s="93">
        <v>0</v>
      </c>
      <c r="S54" s="88">
        <v>0</v>
      </c>
      <c r="T54" s="78">
        <v>1</v>
      </c>
      <c r="U54" s="78">
        <v>0</v>
      </c>
      <c r="V54" s="78">
        <v>0</v>
      </c>
      <c r="W54" s="69">
        <v>0</v>
      </c>
      <c r="X54" s="69">
        <v>2</v>
      </c>
      <c r="Y54" s="69">
        <v>0</v>
      </c>
      <c r="Z54" s="69">
        <v>0</v>
      </c>
      <c r="AA54" s="83">
        <v>0</v>
      </c>
      <c r="AB54" s="83">
        <v>0</v>
      </c>
      <c r="AC54" s="83">
        <v>0</v>
      </c>
      <c r="AD54" s="83">
        <v>0</v>
      </c>
      <c r="AE54" s="92">
        <v>0</v>
      </c>
      <c r="AF54" s="92">
        <v>3</v>
      </c>
      <c r="AG54" s="92">
        <v>0</v>
      </c>
      <c r="AH54" s="93">
        <v>0</v>
      </c>
      <c r="AI54" s="139">
        <v>0</v>
      </c>
      <c r="AJ54" s="78">
        <v>0</v>
      </c>
      <c r="AK54" s="78">
        <v>0</v>
      </c>
      <c r="AL54" s="78">
        <v>0</v>
      </c>
      <c r="AM54" s="69">
        <v>0</v>
      </c>
      <c r="AN54" s="69">
        <v>0</v>
      </c>
      <c r="AO54" s="69">
        <v>0</v>
      </c>
      <c r="AP54" s="69">
        <v>0</v>
      </c>
      <c r="AQ54" s="83">
        <v>0</v>
      </c>
      <c r="AR54" s="83">
        <v>3</v>
      </c>
      <c r="AS54" s="83">
        <v>0</v>
      </c>
      <c r="AT54" s="83">
        <v>0</v>
      </c>
      <c r="AU54" s="92">
        <v>0</v>
      </c>
      <c r="AV54" s="92">
        <v>0</v>
      </c>
      <c r="AW54" s="92">
        <v>0</v>
      </c>
      <c r="AX54" s="223">
        <v>0</v>
      </c>
      <c r="AY54" s="88">
        <v>0</v>
      </c>
      <c r="AZ54" s="78">
        <v>0</v>
      </c>
      <c r="BA54" s="78">
        <v>0</v>
      </c>
      <c r="BB54" s="78">
        <v>0</v>
      </c>
      <c r="BC54" s="69">
        <v>0</v>
      </c>
      <c r="BD54" s="69">
        <v>0</v>
      </c>
      <c r="BE54" s="69">
        <v>0</v>
      </c>
      <c r="BF54" s="69">
        <v>0</v>
      </c>
      <c r="BG54" s="83">
        <v>0</v>
      </c>
      <c r="BH54" s="83">
        <v>0</v>
      </c>
      <c r="BI54" s="83">
        <v>0</v>
      </c>
      <c r="BJ54" s="83">
        <v>0</v>
      </c>
      <c r="BK54" s="92"/>
      <c r="BL54" s="92"/>
      <c r="BM54" s="92"/>
      <c r="BN54" s="93"/>
      <c r="BO54" s="209">
        <f t="shared" si="6"/>
        <v>14</v>
      </c>
      <c r="BR54" s="215">
        <v>0.75</v>
      </c>
      <c r="BS54" s="216">
        <v>0.79166666666666663</v>
      </c>
      <c r="BT54" s="217">
        <f t="shared" si="2"/>
        <v>21</v>
      </c>
      <c r="BU54" s="218">
        <f t="shared" si="3"/>
        <v>26</v>
      </c>
      <c r="BV54" s="218">
        <f t="shared" si="4"/>
        <v>5</v>
      </c>
      <c r="BW54" s="218">
        <f t="shared" si="5"/>
        <v>6</v>
      </c>
      <c r="BX54" s="221">
        <f t="shared" si="7"/>
        <v>58</v>
      </c>
    </row>
    <row r="55" spans="1:76" x14ac:dyDescent="0.2">
      <c r="A55" s="73">
        <v>0.79166666666666663</v>
      </c>
      <c r="B55" s="74">
        <v>0.83333333333333337</v>
      </c>
      <c r="C55" s="60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89">
        <v>0</v>
      </c>
      <c r="O55" s="43">
        <v>0</v>
      </c>
      <c r="P55" s="43">
        <v>0</v>
      </c>
      <c r="Q55" s="43">
        <v>0</v>
      </c>
      <c r="R55" s="91">
        <v>0</v>
      </c>
      <c r="S55" s="60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89">
        <v>0</v>
      </c>
      <c r="AE55" s="43">
        <v>0</v>
      </c>
      <c r="AF55" s="43">
        <v>0</v>
      </c>
      <c r="AG55" s="43">
        <v>0</v>
      </c>
      <c r="AH55" s="91">
        <v>1</v>
      </c>
      <c r="AI55" s="56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89">
        <v>1</v>
      </c>
      <c r="AU55" s="43">
        <v>0</v>
      </c>
      <c r="AV55" s="43">
        <v>0</v>
      </c>
      <c r="AW55" s="43">
        <v>0</v>
      </c>
      <c r="AX55" s="104">
        <v>0</v>
      </c>
      <c r="AY55" s="60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89">
        <v>0</v>
      </c>
      <c r="BK55" s="43"/>
      <c r="BL55" s="43"/>
      <c r="BM55" s="43"/>
      <c r="BN55" s="91"/>
      <c r="BO55" s="210">
        <f t="shared" si="6"/>
        <v>2</v>
      </c>
      <c r="BR55" s="73">
        <v>0.79166666666666663</v>
      </c>
      <c r="BS55" s="74">
        <v>0.83333333333333337</v>
      </c>
      <c r="BT55" s="63">
        <f t="shared" si="2"/>
        <v>4</v>
      </c>
      <c r="BU55" s="44">
        <f t="shared" si="3"/>
        <v>13</v>
      </c>
      <c r="BV55" s="44">
        <f t="shared" si="4"/>
        <v>10</v>
      </c>
      <c r="BW55" s="44">
        <f t="shared" si="5"/>
        <v>9</v>
      </c>
      <c r="BX55" s="210">
        <f t="shared" si="7"/>
        <v>36</v>
      </c>
    </row>
    <row r="56" spans="1:76" x14ac:dyDescent="0.2">
      <c r="A56" s="94">
        <v>0.83333333333333337</v>
      </c>
      <c r="B56" s="95">
        <v>0.875</v>
      </c>
      <c r="C56" s="88">
        <v>0</v>
      </c>
      <c r="D56" s="78">
        <v>0</v>
      </c>
      <c r="E56" s="78">
        <v>0</v>
      </c>
      <c r="F56" s="78">
        <v>0</v>
      </c>
      <c r="G56" s="69">
        <v>0</v>
      </c>
      <c r="H56" s="69">
        <v>0</v>
      </c>
      <c r="I56" s="69">
        <v>0</v>
      </c>
      <c r="J56" s="69">
        <v>0</v>
      </c>
      <c r="K56" s="83">
        <v>0</v>
      </c>
      <c r="L56" s="83">
        <v>0</v>
      </c>
      <c r="M56" s="83">
        <v>0</v>
      </c>
      <c r="N56" s="83">
        <v>0</v>
      </c>
      <c r="O56" s="92">
        <v>0</v>
      </c>
      <c r="P56" s="92">
        <v>1</v>
      </c>
      <c r="Q56" s="92">
        <v>0</v>
      </c>
      <c r="R56" s="93">
        <v>0</v>
      </c>
      <c r="S56" s="88">
        <v>0</v>
      </c>
      <c r="T56" s="78">
        <v>1</v>
      </c>
      <c r="U56" s="78">
        <v>0</v>
      </c>
      <c r="V56" s="78">
        <v>0</v>
      </c>
      <c r="W56" s="69">
        <v>0</v>
      </c>
      <c r="X56" s="69">
        <v>1</v>
      </c>
      <c r="Y56" s="69">
        <v>0</v>
      </c>
      <c r="Z56" s="69">
        <v>0</v>
      </c>
      <c r="AA56" s="83">
        <v>0</v>
      </c>
      <c r="AB56" s="83">
        <v>0</v>
      </c>
      <c r="AC56" s="83">
        <v>0</v>
      </c>
      <c r="AD56" s="83">
        <v>0</v>
      </c>
      <c r="AE56" s="92">
        <v>0</v>
      </c>
      <c r="AF56" s="92">
        <v>0</v>
      </c>
      <c r="AG56" s="92">
        <v>0</v>
      </c>
      <c r="AH56" s="93">
        <v>0</v>
      </c>
      <c r="AI56" s="139">
        <v>0</v>
      </c>
      <c r="AJ56" s="78">
        <v>0</v>
      </c>
      <c r="AK56" s="78">
        <v>0</v>
      </c>
      <c r="AL56" s="78">
        <v>0</v>
      </c>
      <c r="AM56" s="69">
        <v>0</v>
      </c>
      <c r="AN56" s="69">
        <v>0</v>
      </c>
      <c r="AO56" s="69">
        <v>0</v>
      </c>
      <c r="AP56" s="69">
        <v>0</v>
      </c>
      <c r="AQ56" s="83">
        <v>0</v>
      </c>
      <c r="AR56" s="83">
        <v>0</v>
      </c>
      <c r="AS56" s="83">
        <v>0</v>
      </c>
      <c r="AT56" s="83">
        <v>0</v>
      </c>
      <c r="AU56" s="92">
        <v>0</v>
      </c>
      <c r="AV56" s="92">
        <v>0</v>
      </c>
      <c r="AW56" s="92">
        <v>0</v>
      </c>
      <c r="AX56" s="223">
        <v>0</v>
      </c>
      <c r="AY56" s="88">
        <v>0</v>
      </c>
      <c r="AZ56" s="78">
        <v>0</v>
      </c>
      <c r="BA56" s="78">
        <v>0</v>
      </c>
      <c r="BB56" s="78">
        <v>0</v>
      </c>
      <c r="BC56" s="69">
        <v>0</v>
      </c>
      <c r="BD56" s="69">
        <v>0</v>
      </c>
      <c r="BE56" s="69">
        <v>0</v>
      </c>
      <c r="BF56" s="69">
        <v>0</v>
      </c>
      <c r="BG56" s="83">
        <v>0</v>
      </c>
      <c r="BH56" s="83">
        <v>0</v>
      </c>
      <c r="BI56" s="83">
        <v>0</v>
      </c>
      <c r="BJ56" s="83">
        <v>0</v>
      </c>
      <c r="BK56" s="92"/>
      <c r="BL56" s="92"/>
      <c r="BM56" s="92"/>
      <c r="BN56" s="93"/>
      <c r="BO56" s="209">
        <f t="shared" si="6"/>
        <v>3</v>
      </c>
      <c r="BR56" s="215">
        <v>0.83333333333333337</v>
      </c>
      <c r="BS56" s="216">
        <v>0.875</v>
      </c>
      <c r="BT56" s="217">
        <f t="shared" si="2"/>
        <v>1</v>
      </c>
      <c r="BU56" s="218">
        <f t="shared" si="3"/>
        <v>13</v>
      </c>
      <c r="BV56" s="218">
        <f t="shared" si="4"/>
        <v>17</v>
      </c>
      <c r="BW56" s="218">
        <f t="shared" si="5"/>
        <v>3</v>
      </c>
      <c r="BX56" s="221">
        <f t="shared" si="7"/>
        <v>34</v>
      </c>
    </row>
    <row r="57" spans="1:76" x14ac:dyDescent="0.2">
      <c r="A57" s="73">
        <v>0.875</v>
      </c>
      <c r="B57" s="74">
        <v>0.91666666666666663</v>
      </c>
      <c r="C57" s="60">
        <v>0</v>
      </c>
      <c r="D57" s="27">
        <v>0</v>
      </c>
      <c r="E57" s="27">
        <v>0</v>
      </c>
      <c r="F57" s="27">
        <v>0</v>
      </c>
      <c r="G57" s="27">
        <v>1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89">
        <v>0</v>
      </c>
      <c r="O57" s="43">
        <v>0</v>
      </c>
      <c r="P57" s="43">
        <v>0</v>
      </c>
      <c r="Q57" s="43">
        <v>0</v>
      </c>
      <c r="R57" s="91">
        <v>0</v>
      </c>
      <c r="S57" s="60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1</v>
      </c>
      <c r="AB57" s="27">
        <v>0</v>
      </c>
      <c r="AC57" s="27">
        <v>0</v>
      </c>
      <c r="AD57" s="89">
        <v>0</v>
      </c>
      <c r="AE57" s="43">
        <v>0</v>
      </c>
      <c r="AF57" s="43">
        <v>0</v>
      </c>
      <c r="AG57" s="43">
        <v>0</v>
      </c>
      <c r="AH57" s="91">
        <v>0</v>
      </c>
      <c r="AI57" s="56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1</v>
      </c>
      <c r="AR57" s="27">
        <v>0</v>
      </c>
      <c r="AS57" s="27">
        <v>0</v>
      </c>
      <c r="AT57" s="89">
        <v>0</v>
      </c>
      <c r="AU57" s="43">
        <v>0</v>
      </c>
      <c r="AV57" s="43">
        <v>0</v>
      </c>
      <c r="AW57" s="43">
        <v>0</v>
      </c>
      <c r="AX57" s="104">
        <v>0</v>
      </c>
      <c r="AY57" s="60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89">
        <v>0</v>
      </c>
      <c r="BK57" s="43"/>
      <c r="BL57" s="43"/>
      <c r="BM57" s="43"/>
      <c r="BN57" s="91"/>
      <c r="BO57" s="210">
        <f t="shared" si="6"/>
        <v>3</v>
      </c>
      <c r="BR57" s="73">
        <v>0.875</v>
      </c>
      <c r="BS57" s="74">
        <v>0.91666666666666663</v>
      </c>
      <c r="BT57" s="63">
        <f t="shared" si="2"/>
        <v>6</v>
      </c>
      <c r="BU57" s="44">
        <f t="shared" si="3"/>
        <v>1</v>
      </c>
      <c r="BV57" s="44">
        <f t="shared" si="4"/>
        <v>7</v>
      </c>
      <c r="BW57" s="44">
        <f t="shared" si="5"/>
        <v>6</v>
      </c>
      <c r="BX57" s="210">
        <f t="shared" si="7"/>
        <v>20</v>
      </c>
    </row>
    <row r="58" spans="1:76" x14ac:dyDescent="0.2">
      <c r="A58" s="94">
        <v>0.91666666666666663</v>
      </c>
      <c r="B58" s="95">
        <v>0.95833333333333337</v>
      </c>
      <c r="C58" s="88">
        <v>0</v>
      </c>
      <c r="D58" s="78">
        <v>0</v>
      </c>
      <c r="E58" s="78">
        <v>0</v>
      </c>
      <c r="F58" s="78">
        <v>0</v>
      </c>
      <c r="G58" s="69">
        <v>0</v>
      </c>
      <c r="H58" s="69">
        <v>0</v>
      </c>
      <c r="I58" s="69">
        <v>0</v>
      </c>
      <c r="J58" s="69">
        <v>0</v>
      </c>
      <c r="K58" s="83">
        <v>0</v>
      </c>
      <c r="L58" s="83">
        <v>0</v>
      </c>
      <c r="M58" s="83">
        <v>0</v>
      </c>
      <c r="N58" s="83">
        <v>0</v>
      </c>
      <c r="O58" s="92">
        <v>0</v>
      </c>
      <c r="P58" s="92">
        <v>0</v>
      </c>
      <c r="Q58" s="92">
        <v>0</v>
      </c>
      <c r="R58" s="93">
        <v>0</v>
      </c>
      <c r="S58" s="88">
        <v>0</v>
      </c>
      <c r="T58" s="78">
        <v>0</v>
      </c>
      <c r="U58" s="78">
        <v>0</v>
      </c>
      <c r="V58" s="78">
        <v>0</v>
      </c>
      <c r="W58" s="69">
        <v>0</v>
      </c>
      <c r="X58" s="69">
        <v>0</v>
      </c>
      <c r="Y58" s="69">
        <v>0</v>
      </c>
      <c r="Z58" s="69">
        <v>0</v>
      </c>
      <c r="AA58" s="83">
        <v>0</v>
      </c>
      <c r="AB58" s="83">
        <v>0</v>
      </c>
      <c r="AC58" s="83">
        <v>0</v>
      </c>
      <c r="AD58" s="83">
        <v>0</v>
      </c>
      <c r="AE58" s="92">
        <v>0</v>
      </c>
      <c r="AF58" s="92">
        <v>0</v>
      </c>
      <c r="AG58" s="92">
        <v>0</v>
      </c>
      <c r="AH58" s="93">
        <v>2</v>
      </c>
      <c r="AI58" s="139">
        <v>0</v>
      </c>
      <c r="AJ58" s="78">
        <v>0</v>
      </c>
      <c r="AK58" s="78">
        <v>0</v>
      </c>
      <c r="AL58" s="78">
        <v>0</v>
      </c>
      <c r="AM58" s="69">
        <v>0</v>
      </c>
      <c r="AN58" s="69">
        <v>0</v>
      </c>
      <c r="AO58" s="69">
        <v>0</v>
      </c>
      <c r="AP58" s="69">
        <v>0</v>
      </c>
      <c r="AQ58" s="83">
        <v>0</v>
      </c>
      <c r="AR58" s="83">
        <v>0</v>
      </c>
      <c r="AS58" s="83">
        <v>0</v>
      </c>
      <c r="AT58" s="83">
        <v>2</v>
      </c>
      <c r="AU58" s="92">
        <v>0</v>
      </c>
      <c r="AV58" s="92">
        <v>0</v>
      </c>
      <c r="AW58" s="92">
        <v>0</v>
      </c>
      <c r="AX58" s="223">
        <v>0</v>
      </c>
      <c r="AY58" s="88">
        <v>0</v>
      </c>
      <c r="AZ58" s="78">
        <v>0</v>
      </c>
      <c r="BA58" s="78">
        <v>0</v>
      </c>
      <c r="BB58" s="78">
        <v>0</v>
      </c>
      <c r="BC58" s="69">
        <v>0</v>
      </c>
      <c r="BD58" s="69">
        <v>0</v>
      </c>
      <c r="BE58" s="69">
        <v>0</v>
      </c>
      <c r="BF58" s="69">
        <v>0</v>
      </c>
      <c r="BG58" s="83">
        <v>0</v>
      </c>
      <c r="BH58" s="83">
        <v>0</v>
      </c>
      <c r="BI58" s="83">
        <v>0</v>
      </c>
      <c r="BJ58" s="83">
        <v>0</v>
      </c>
      <c r="BK58" s="92"/>
      <c r="BL58" s="92"/>
      <c r="BM58" s="92"/>
      <c r="BN58" s="93"/>
      <c r="BO58" s="209">
        <f t="shared" si="6"/>
        <v>4</v>
      </c>
      <c r="BR58" s="215">
        <v>0.91666666666666663</v>
      </c>
      <c r="BS58" s="216">
        <v>0.95833333333333337</v>
      </c>
      <c r="BT58" s="217">
        <f t="shared" si="2"/>
        <v>10</v>
      </c>
      <c r="BU58" s="218">
        <f t="shared" si="3"/>
        <v>15</v>
      </c>
      <c r="BV58" s="218">
        <f t="shared" si="4"/>
        <v>9</v>
      </c>
      <c r="BW58" s="218">
        <f t="shared" si="5"/>
        <v>5</v>
      </c>
      <c r="BX58" s="221">
        <f t="shared" si="7"/>
        <v>39</v>
      </c>
    </row>
    <row r="59" spans="1:76" x14ac:dyDescent="0.2">
      <c r="A59" s="75">
        <v>0.95833333333333337</v>
      </c>
      <c r="B59" s="76">
        <v>1</v>
      </c>
      <c r="C59" s="65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7">
        <v>0</v>
      </c>
      <c r="S59" s="65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1</v>
      </c>
      <c r="AF59" s="66">
        <v>0</v>
      </c>
      <c r="AG59" s="66">
        <v>0</v>
      </c>
      <c r="AH59" s="67">
        <v>1</v>
      </c>
      <c r="AI59" s="98">
        <v>0</v>
      </c>
      <c r="AJ59" s="66">
        <v>0</v>
      </c>
      <c r="AK59" s="66">
        <v>0</v>
      </c>
      <c r="AL59" s="66">
        <v>1</v>
      </c>
      <c r="AM59" s="66">
        <v>0</v>
      </c>
      <c r="AN59" s="66">
        <v>0</v>
      </c>
      <c r="AO59" s="66">
        <v>0</v>
      </c>
      <c r="AP59" s="66">
        <v>0</v>
      </c>
      <c r="AQ59" s="66">
        <v>1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  <c r="AW59" s="66">
        <v>0</v>
      </c>
      <c r="AX59" s="106">
        <v>0</v>
      </c>
      <c r="AY59" s="65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0</v>
      </c>
      <c r="BK59" s="66"/>
      <c r="BL59" s="66"/>
      <c r="BM59" s="66"/>
      <c r="BN59" s="67"/>
      <c r="BO59" s="211">
        <f t="shared" si="6"/>
        <v>4</v>
      </c>
      <c r="BR59" s="75">
        <v>0.95833333333333337</v>
      </c>
      <c r="BS59" s="76">
        <v>1</v>
      </c>
      <c r="BT59" s="65">
        <f t="shared" si="2"/>
        <v>7</v>
      </c>
      <c r="BU59" s="66">
        <f t="shared" si="3"/>
        <v>7</v>
      </c>
      <c r="BV59" s="66">
        <f t="shared" si="4"/>
        <v>1</v>
      </c>
      <c r="BW59" s="66">
        <f t="shared" si="5"/>
        <v>4</v>
      </c>
      <c r="BX59" s="211">
        <f t="shared" si="7"/>
        <v>19</v>
      </c>
    </row>
    <row r="60" spans="1:76" x14ac:dyDescent="0.2">
      <c r="A60" s="51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</row>
  </sheetData>
  <mergeCells count="55">
    <mergeCell ref="A6:B6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AU34:AX34"/>
    <mergeCell ref="X1:AE1"/>
    <mergeCell ref="AL2:AN2"/>
    <mergeCell ref="AL3:AN3"/>
    <mergeCell ref="AQ6:AT6"/>
    <mergeCell ref="AU6:AX6"/>
    <mergeCell ref="AJ3:AK3"/>
    <mergeCell ref="AJ2:AK2"/>
    <mergeCell ref="AL1:AN1"/>
    <mergeCell ref="AO1:AP1"/>
    <mergeCell ref="AO2:AP2"/>
    <mergeCell ref="AO3:AP3"/>
    <mergeCell ref="AM6:AP6"/>
    <mergeCell ref="BK6:BN6"/>
    <mergeCell ref="BR5:BX5"/>
    <mergeCell ref="AY34:BB34"/>
    <mergeCell ref="BC34:BF34"/>
    <mergeCell ref="BG34:BJ34"/>
    <mergeCell ref="BK34:BN34"/>
    <mergeCell ref="BO34:BO35"/>
    <mergeCell ref="BO6:BO7"/>
    <mergeCell ref="A5:BO5"/>
    <mergeCell ref="A33:BO33"/>
    <mergeCell ref="A34:B34"/>
    <mergeCell ref="C34:F34"/>
    <mergeCell ref="G34:J34"/>
    <mergeCell ref="K34:N34"/>
    <mergeCell ref="O34:R34"/>
    <mergeCell ref="S34:V34"/>
    <mergeCell ref="BB1:BX1"/>
    <mergeCell ref="BB2:BX2"/>
    <mergeCell ref="W34:Z34"/>
    <mergeCell ref="BR33:BX33"/>
    <mergeCell ref="BR34:BS34"/>
    <mergeCell ref="BT34:BX34"/>
    <mergeCell ref="BR6:BS6"/>
    <mergeCell ref="BT6:BX6"/>
    <mergeCell ref="AQ34:AT34"/>
    <mergeCell ref="AY6:BB6"/>
    <mergeCell ref="BC6:BF6"/>
    <mergeCell ref="BG6:BJ6"/>
    <mergeCell ref="AA34:AD34"/>
    <mergeCell ref="AE34:AH34"/>
    <mergeCell ref="AI34:AL34"/>
    <mergeCell ref="AM34:AP34"/>
  </mergeCells>
  <printOptions horizontalCentered="1"/>
  <pageMargins left="0.51181102362204722" right="0.11811023622047245" top="0.39370078740157483" bottom="0.39370078740157483" header="0" footer="0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Croqui</vt:lpstr>
      <vt:lpstr>Gráficos</vt:lpstr>
      <vt:lpstr>Resumo</vt:lpstr>
      <vt:lpstr>Tabulados</vt:lpstr>
      <vt:lpstr>Totais</vt:lpstr>
      <vt:lpstr>PLAN Veic</vt:lpstr>
      <vt:lpstr>Bicicletas</vt:lpstr>
      <vt:lpstr>'PLAN Veic'!Area_de_impressao</vt:lpstr>
      <vt:lpstr>Tabulados!Area_de_impressao</vt:lpstr>
      <vt:lpstr>Totais!Area_de_impressao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Rita de Cássia Sant´Anna Nardelli</cp:lastModifiedBy>
  <cp:lastPrinted>2015-12-16T17:59:56Z</cp:lastPrinted>
  <dcterms:created xsi:type="dcterms:W3CDTF">2014-10-30T10:45:25Z</dcterms:created>
  <dcterms:modified xsi:type="dcterms:W3CDTF">2023-02-24T12:53:12Z</dcterms:modified>
</cp:coreProperties>
</file>